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 codeName="{91AB8045-AFC0-B76E-F17D-A240E00664A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uter von Känel Wild\Projekte\Erlenbach Entw.gebiet Bhf\Unterlagen Teams\Unterlagen Teams PQ\"/>
    </mc:Choice>
  </mc:AlternateContent>
  <xr:revisionPtr revIDLastSave="0" documentId="8_{CBBE13ED-60EA-4C1A-9D9D-958F7A931E18}" xr6:coauthVersionLast="45" xr6:coauthVersionMax="45" xr10:uidLastSave="{00000000-0000-0000-0000-000000000000}"/>
  <bookViews>
    <workbookView xWindow="760" yWindow="760" windowWidth="30720" windowHeight="20570" xr2:uid="{00000000-000D-0000-FFFF-FFFF00000000}"/>
  </bookViews>
  <sheets>
    <sheet name="Beilage 2.1" sheetId="1" r:id="rId1"/>
    <sheet name="Beilage 2.2" sheetId="2" r:id="rId2"/>
    <sheet name="Beilage 2.3" sheetId="3" r:id="rId3"/>
    <sheet name="Beilage 2.4" sheetId="4" r:id="rId4"/>
  </sheets>
  <calcPr calcId="191028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9" i="3" l="1"/>
  <c r="D89" i="3"/>
  <c r="F70" i="1" l="1"/>
  <c r="B1" i="2" l="1"/>
  <c r="H15" i="2" l="1"/>
  <c r="R36" i="2"/>
  <c r="P36" i="2"/>
  <c r="N36" i="2"/>
  <c r="L36" i="2"/>
  <c r="J36" i="2"/>
  <c r="H36" i="2"/>
  <c r="F36" i="2"/>
  <c r="R35" i="2"/>
  <c r="P35" i="2"/>
  <c r="N35" i="2"/>
  <c r="L35" i="2"/>
  <c r="J35" i="2"/>
  <c r="H35" i="2"/>
  <c r="F35" i="2"/>
  <c r="R34" i="2"/>
  <c r="P34" i="2"/>
  <c r="N34" i="2"/>
  <c r="L34" i="2"/>
  <c r="J34" i="2"/>
  <c r="H34" i="2"/>
  <c r="F34" i="2"/>
  <c r="R33" i="2"/>
  <c r="P33" i="2"/>
  <c r="N33" i="2"/>
  <c r="L33" i="2"/>
  <c r="J33" i="2"/>
  <c r="H33" i="2"/>
  <c r="F33" i="2"/>
  <c r="R32" i="2"/>
  <c r="P32" i="2"/>
  <c r="N32" i="2"/>
  <c r="L32" i="2"/>
  <c r="J32" i="2"/>
  <c r="H32" i="2"/>
  <c r="F32" i="2"/>
  <c r="R31" i="2"/>
  <c r="P31" i="2"/>
  <c r="N31" i="2"/>
  <c r="L31" i="2"/>
  <c r="J31" i="2"/>
  <c r="H31" i="2"/>
  <c r="F31" i="2"/>
  <c r="R30" i="2"/>
  <c r="P30" i="2"/>
  <c r="N30" i="2"/>
  <c r="L30" i="2"/>
  <c r="J30" i="2"/>
  <c r="H30" i="2"/>
  <c r="F30" i="2"/>
  <c r="R29" i="2"/>
  <c r="P29" i="2"/>
  <c r="N29" i="2"/>
  <c r="L29" i="2"/>
  <c r="J29" i="2"/>
  <c r="H29" i="2"/>
  <c r="F29" i="2"/>
  <c r="R28" i="2"/>
  <c r="P28" i="2"/>
  <c r="N28" i="2"/>
  <c r="L28" i="2"/>
  <c r="J28" i="2"/>
  <c r="H28" i="2"/>
  <c r="F28" i="2"/>
  <c r="R27" i="2"/>
  <c r="P27" i="2"/>
  <c r="N27" i="2"/>
  <c r="L27" i="2"/>
  <c r="J27" i="2"/>
  <c r="H27" i="2"/>
  <c r="F27" i="2"/>
  <c r="R26" i="2"/>
  <c r="P26" i="2"/>
  <c r="N26" i="2"/>
  <c r="L26" i="2"/>
  <c r="J26" i="2"/>
  <c r="H26" i="2"/>
  <c r="F26" i="2"/>
  <c r="R25" i="2"/>
  <c r="P25" i="2"/>
  <c r="N25" i="2"/>
  <c r="L25" i="2"/>
  <c r="J25" i="2"/>
  <c r="H25" i="2"/>
  <c r="F25" i="2"/>
  <c r="R24" i="2"/>
  <c r="P24" i="2"/>
  <c r="N24" i="2"/>
  <c r="L24" i="2"/>
  <c r="J24" i="2"/>
  <c r="H24" i="2"/>
  <c r="F24" i="2"/>
  <c r="R23" i="2"/>
  <c r="P23" i="2"/>
  <c r="N23" i="2"/>
  <c r="L23" i="2"/>
  <c r="J23" i="2"/>
  <c r="H23" i="2"/>
  <c r="F23" i="2"/>
  <c r="R22" i="2"/>
  <c r="P22" i="2"/>
  <c r="N22" i="2"/>
  <c r="L22" i="2"/>
  <c r="J22" i="2"/>
  <c r="H22" i="2"/>
  <c r="F22" i="2"/>
  <c r="R21" i="2"/>
  <c r="P21" i="2"/>
  <c r="N21" i="2"/>
  <c r="L21" i="2"/>
  <c r="J21" i="2"/>
  <c r="H21" i="2"/>
  <c r="F21" i="2"/>
  <c r="R20" i="2"/>
  <c r="P20" i="2"/>
  <c r="N20" i="2"/>
  <c r="L20" i="2"/>
  <c r="J20" i="2"/>
  <c r="H20" i="2"/>
  <c r="F20" i="2"/>
  <c r="R19" i="2"/>
  <c r="P19" i="2"/>
  <c r="N19" i="2"/>
  <c r="L19" i="2"/>
  <c r="J19" i="2"/>
  <c r="H19" i="2"/>
  <c r="F19" i="2"/>
  <c r="R18" i="2"/>
  <c r="P18" i="2"/>
  <c r="N18" i="2"/>
  <c r="L18" i="2"/>
  <c r="J18" i="2"/>
  <c r="H18" i="2"/>
  <c r="F18" i="2"/>
  <c r="R17" i="2"/>
  <c r="P17" i="2"/>
  <c r="N17" i="2"/>
  <c r="L17" i="2"/>
  <c r="J17" i="2"/>
  <c r="H17" i="2"/>
  <c r="F17" i="2"/>
  <c r="R16" i="2"/>
  <c r="P16" i="2"/>
  <c r="N16" i="2"/>
  <c r="L16" i="2"/>
  <c r="J16" i="2"/>
  <c r="H16" i="2"/>
  <c r="F16" i="2"/>
  <c r="R15" i="2"/>
  <c r="P15" i="2"/>
  <c r="N15" i="2"/>
  <c r="L15" i="2"/>
  <c r="J15" i="2"/>
  <c r="F15" i="2"/>
  <c r="F38" i="2" l="1"/>
  <c r="E13" i="1" s="1"/>
  <c r="P38" i="2"/>
  <c r="N38" i="2"/>
  <c r="H38" i="2"/>
  <c r="J38" i="2"/>
  <c r="R38" i="2"/>
  <c r="L38" i="2"/>
  <c r="L36" i="4"/>
  <c r="D78" i="1" l="1"/>
  <c r="D59" i="1"/>
  <c r="D39" i="1" l="1"/>
  <c r="J12" i="1"/>
  <c r="D20" i="1"/>
  <c r="K13" i="1" l="1"/>
  <c r="J13" i="1"/>
  <c r="H13" i="1" l="1"/>
  <c r="G13" i="1"/>
  <c r="I13" i="1"/>
  <c r="F13" i="1"/>
  <c r="E82" i="1" l="1"/>
  <c r="B96" i="1" l="1"/>
  <c r="K70" i="1"/>
  <c r="J70" i="1"/>
  <c r="I70" i="1"/>
  <c r="H70" i="1"/>
  <c r="G70" i="1"/>
  <c r="E70" i="1"/>
  <c r="K51" i="1"/>
  <c r="J51" i="1"/>
  <c r="I51" i="1"/>
  <c r="H51" i="1"/>
  <c r="G51" i="1"/>
  <c r="F51" i="1"/>
  <c r="E51" i="1"/>
  <c r="K31" i="1"/>
  <c r="J31" i="1"/>
  <c r="I31" i="1"/>
  <c r="H31" i="1"/>
  <c r="G31" i="1"/>
  <c r="F31" i="1"/>
  <c r="E31" i="1"/>
  <c r="K12" i="1"/>
  <c r="I12" i="1"/>
  <c r="H12" i="1"/>
  <c r="G12" i="1"/>
  <c r="F12" i="1"/>
  <c r="E12" i="1"/>
  <c r="F7" i="4" l="1"/>
  <c r="M21" i="1" s="1"/>
  <c r="E14" i="4"/>
  <c r="D27" i="4"/>
  <c r="D14" i="4"/>
  <c r="K40" i="4"/>
  <c r="J40" i="4"/>
  <c r="E40" i="4"/>
  <c r="D40" i="4"/>
  <c r="L39" i="4"/>
  <c r="F39" i="4"/>
  <c r="L38" i="4"/>
  <c r="F38" i="4"/>
  <c r="L37" i="4"/>
  <c r="F37" i="4"/>
  <c r="R60" i="1"/>
  <c r="R64" i="1" s="1"/>
  <c r="F36" i="4"/>
  <c r="Q60" i="1" s="1"/>
  <c r="L35" i="4"/>
  <c r="F35" i="4"/>
  <c r="L34" i="4"/>
  <c r="F34" i="4"/>
  <c r="L33" i="4"/>
  <c r="F33" i="4"/>
  <c r="Q21" i="1" s="1"/>
  <c r="K27" i="4"/>
  <c r="J27" i="4"/>
  <c r="E27" i="4"/>
  <c r="L26" i="4"/>
  <c r="F26" i="4"/>
  <c r="L25" i="4"/>
  <c r="F25" i="4"/>
  <c r="L24" i="4"/>
  <c r="F24" i="4"/>
  <c r="L23" i="4"/>
  <c r="P60" i="1" s="1"/>
  <c r="F23" i="4"/>
  <c r="O60" i="1" s="1"/>
  <c r="L22" i="4"/>
  <c r="F22" i="4"/>
  <c r="L21" i="4"/>
  <c r="F21" i="4"/>
  <c r="L20" i="4"/>
  <c r="P21" i="1" s="1"/>
  <c r="F20" i="4"/>
  <c r="O21" i="1" s="1"/>
  <c r="K14" i="4"/>
  <c r="J14" i="4"/>
  <c r="L13" i="4"/>
  <c r="L12" i="4"/>
  <c r="L11" i="4"/>
  <c r="L10" i="4"/>
  <c r="N60" i="1" s="1"/>
  <c r="L9" i="4"/>
  <c r="L8" i="4"/>
  <c r="L7" i="4"/>
  <c r="N21" i="1" s="1"/>
  <c r="B1" i="4"/>
  <c r="F13" i="4"/>
  <c r="F12" i="4"/>
  <c r="F11" i="4"/>
  <c r="F10" i="4"/>
  <c r="M60" i="1" s="1"/>
  <c r="F9" i="4"/>
  <c r="F8" i="4"/>
  <c r="E40" i="3"/>
  <c r="D25" i="3"/>
  <c r="E25" i="3"/>
  <c r="B1" i="3"/>
  <c r="E101" i="3"/>
  <c r="D101" i="3"/>
  <c r="E76" i="3"/>
  <c r="D76" i="3"/>
  <c r="E64" i="3"/>
  <c r="D64" i="3"/>
  <c r="E52" i="3"/>
  <c r="D52" i="3"/>
  <c r="D40" i="3"/>
  <c r="R84" i="1"/>
  <c r="Q84" i="1"/>
  <c r="P84" i="1"/>
  <c r="O84" i="1"/>
  <c r="N84" i="1"/>
  <c r="M84" i="1"/>
  <c r="H84" i="1"/>
  <c r="G84" i="1"/>
  <c r="K84" i="1" s="1"/>
  <c r="F84" i="1"/>
  <c r="J84" i="1" s="1"/>
  <c r="E84" i="1"/>
  <c r="I84" i="1" s="1"/>
  <c r="K63" i="1"/>
  <c r="J63" i="1"/>
  <c r="I63" i="1"/>
  <c r="H63" i="1"/>
  <c r="G63" i="1"/>
  <c r="F63" i="1"/>
  <c r="E63" i="1"/>
  <c r="E61" i="1"/>
  <c r="K43" i="1"/>
  <c r="J43" i="1"/>
  <c r="I43" i="1"/>
  <c r="H43" i="1"/>
  <c r="G43" i="1"/>
  <c r="F43" i="1"/>
  <c r="E43" i="1"/>
  <c r="E41" i="1"/>
  <c r="K32" i="1"/>
  <c r="J32" i="1"/>
  <c r="I32" i="1"/>
  <c r="I52" i="1" s="1"/>
  <c r="H32" i="1"/>
  <c r="G32" i="1"/>
  <c r="F32" i="1"/>
  <c r="K24" i="1"/>
  <c r="J24" i="1"/>
  <c r="I24" i="1"/>
  <c r="H24" i="1"/>
  <c r="G24" i="1"/>
  <c r="F24" i="1"/>
  <c r="E24" i="1"/>
  <c r="E22" i="1"/>
  <c r="K14" i="1"/>
  <c r="K19" i="1" s="1"/>
  <c r="K21" i="1" s="1"/>
  <c r="J14" i="1"/>
  <c r="J53" i="1" s="1"/>
  <c r="I14" i="1"/>
  <c r="H14" i="1"/>
  <c r="H72" i="1" s="1"/>
  <c r="G14" i="1"/>
  <c r="G19" i="1" s="1"/>
  <c r="G21" i="1" s="1"/>
  <c r="F14" i="1"/>
  <c r="F53" i="1" s="1"/>
  <c r="J52" i="1" l="1"/>
  <c r="J71" i="1" s="1"/>
  <c r="K52" i="1"/>
  <c r="K71" i="1" s="1"/>
  <c r="H52" i="1"/>
  <c r="H71" i="1" s="1"/>
  <c r="H77" i="1" s="1"/>
  <c r="H79" i="1" s="1"/>
  <c r="H81" i="1" s="1"/>
  <c r="H85" i="1" s="1"/>
  <c r="H86" i="1" s="1"/>
  <c r="F52" i="1"/>
  <c r="F58" i="1" s="1"/>
  <c r="F60" i="1" s="1"/>
  <c r="G52" i="1"/>
  <c r="G71" i="1" s="1"/>
  <c r="R79" i="1"/>
  <c r="M40" i="1"/>
  <c r="L40" i="4"/>
  <c r="R21" i="1"/>
  <c r="R40" i="1"/>
  <c r="Q79" i="1"/>
  <c r="Q40" i="1"/>
  <c r="P79" i="1"/>
  <c r="P40" i="1"/>
  <c r="O40" i="1"/>
  <c r="O79" i="1"/>
  <c r="N40" i="1"/>
  <c r="N79" i="1"/>
  <c r="M79" i="1"/>
  <c r="F14" i="4"/>
  <c r="L27" i="4"/>
  <c r="F40" i="4"/>
  <c r="F27" i="4"/>
  <c r="L14" i="4"/>
  <c r="I19" i="1"/>
  <c r="I21" i="1" s="1"/>
  <c r="I25" i="1" s="1"/>
  <c r="I26" i="1" s="1"/>
  <c r="J72" i="1"/>
  <c r="H33" i="1"/>
  <c r="H38" i="1" s="1"/>
  <c r="H40" i="1" s="1"/>
  <c r="H44" i="1" s="1"/>
  <c r="H45" i="1" s="1"/>
  <c r="H53" i="1"/>
  <c r="H58" i="1" s="1"/>
  <c r="H60" i="1" s="1"/>
  <c r="H64" i="1" s="1"/>
  <c r="H65" i="1" s="1"/>
  <c r="F72" i="1"/>
  <c r="G25" i="1"/>
  <c r="G26" i="1" s="1"/>
  <c r="K25" i="1"/>
  <c r="K26" i="1" s="1"/>
  <c r="H19" i="1"/>
  <c r="H21" i="1" s="1"/>
  <c r="G33" i="1"/>
  <c r="G38" i="1" s="1"/>
  <c r="G40" i="1" s="1"/>
  <c r="K33" i="1"/>
  <c r="K38" i="1" s="1"/>
  <c r="K40" i="1" s="1"/>
  <c r="I71" i="1"/>
  <c r="G53" i="1"/>
  <c r="K53" i="1"/>
  <c r="R65" i="1"/>
  <c r="I72" i="1"/>
  <c r="F19" i="1"/>
  <c r="F21" i="1" s="1"/>
  <c r="J19" i="1"/>
  <c r="J21" i="1" s="1"/>
  <c r="I33" i="1"/>
  <c r="I38" i="1" s="1"/>
  <c r="I40" i="1" s="1"/>
  <c r="I53" i="1"/>
  <c r="G72" i="1"/>
  <c r="K72" i="1"/>
  <c r="F33" i="1"/>
  <c r="F38" i="1" s="1"/>
  <c r="F40" i="1" s="1"/>
  <c r="J33" i="1"/>
  <c r="J38" i="1" s="1"/>
  <c r="J40" i="1" s="1"/>
  <c r="G58" i="1" l="1"/>
  <c r="G60" i="1" s="1"/>
  <c r="J58" i="1"/>
  <c r="J60" i="1" s="1"/>
  <c r="J64" i="1" s="1"/>
  <c r="J65" i="1" s="1"/>
  <c r="J77" i="1"/>
  <c r="J79" i="1" s="1"/>
  <c r="J81" i="1" s="1"/>
  <c r="J85" i="1" s="1"/>
  <c r="J86" i="1" s="1"/>
  <c r="F71" i="1"/>
  <c r="F77" i="1" s="1"/>
  <c r="F79" i="1" s="1"/>
  <c r="F81" i="1" s="1"/>
  <c r="F85" i="1" s="1"/>
  <c r="F86" i="1" s="1"/>
  <c r="G77" i="1"/>
  <c r="G79" i="1" s="1"/>
  <c r="G81" i="1" s="1"/>
  <c r="G85" i="1" s="1"/>
  <c r="G86" i="1" s="1"/>
  <c r="K77" i="1"/>
  <c r="K79" i="1" s="1"/>
  <c r="K81" i="1" s="1"/>
  <c r="K85" i="1" s="1"/>
  <c r="K86" i="1" s="1"/>
  <c r="K58" i="1"/>
  <c r="K60" i="1" s="1"/>
  <c r="K64" i="1" s="1"/>
  <c r="K65" i="1" s="1"/>
  <c r="I77" i="1"/>
  <c r="I79" i="1" s="1"/>
  <c r="I81" i="1" s="1"/>
  <c r="I85" i="1" s="1"/>
  <c r="I86" i="1" s="1"/>
  <c r="I58" i="1"/>
  <c r="I60" i="1" s="1"/>
  <c r="I64" i="1" s="1"/>
  <c r="I65" i="1" s="1"/>
  <c r="G44" i="1"/>
  <c r="G45" i="1" s="1"/>
  <c r="K44" i="1"/>
  <c r="K45" i="1" s="1"/>
  <c r="G64" i="1"/>
  <c r="G65" i="1" s="1"/>
  <c r="I44" i="1"/>
  <c r="I45" i="1" s="1"/>
  <c r="F25" i="1"/>
  <c r="F26" i="1" s="1"/>
  <c r="F44" i="1"/>
  <c r="F45" i="1" s="1"/>
  <c r="D80" i="1"/>
  <c r="H25" i="1"/>
  <c r="H26" i="1" s="1"/>
  <c r="H93" i="1" s="1"/>
  <c r="F64" i="1"/>
  <c r="F65" i="1" s="1"/>
  <c r="J25" i="1"/>
  <c r="J26" i="1" s="1"/>
  <c r="J44" i="1"/>
  <c r="J45" i="1" s="1"/>
  <c r="G93" i="1" l="1"/>
  <c r="I93" i="1"/>
  <c r="K93" i="1"/>
  <c r="F93" i="1"/>
  <c r="J93" i="1"/>
  <c r="M64" i="1"/>
  <c r="M65" i="1" s="1"/>
  <c r="M25" i="1"/>
  <c r="M26" i="1" s="1"/>
  <c r="M81" i="1" l="1"/>
  <c r="M85" i="1" s="1"/>
  <c r="M86" i="1" s="1"/>
  <c r="M44" i="1"/>
  <c r="M45" i="1" s="1"/>
  <c r="R81" i="1"/>
  <c r="R85" i="1" s="1"/>
  <c r="R86" i="1" s="1"/>
  <c r="R25" i="1"/>
  <c r="R26" i="1" s="1"/>
  <c r="Q64" i="1"/>
  <c r="Q65" i="1" s="1"/>
  <c r="Q44" i="1"/>
  <c r="Q45" i="1" s="1"/>
  <c r="P64" i="1"/>
  <c r="P65" i="1" s="1"/>
  <c r="P25" i="1"/>
  <c r="P26" i="1" s="1"/>
  <c r="O81" i="1"/>
  <c r="O64" i="1"/>
  <c r="O65" i="1" s="1"/>
  <c r="N64" i="1" l="1"/>
  <c r="O85" i="1"/>
  <c r="O86" i="1" s="1"/>
  <c r="R44" i="1"/>
  <c r="R45" i="1" s="1"/>
  <c r="R93" i="1" s="1"/>
  <c r="O44" i="1"/>
  <c r="O45" i="1" s="1"/>
  <c r="P81" i="1"/>
  <c r="N25" i="1"/>
  <c r="Q25" i="1"/>
  <c r="Q26" i="1" s="1"/>
  <c r="Q81" i="1"/>
  <c r="Q85" i="1" s="1"/>
  <c r="Q86" i="1" s="1"/>
  <c r="M93" i="1"/>
  <c r="N65" i="1" l="1"/>
  <c r="Q93" i="1"/>
  <c r="N26" i="1"/>
  <c r="N81" i="1"/>
  <c r="N85" i="1" s="1"/>
  <c r="N86" i="1" s="1"/>
  <c r="N44" i="1"/>
  <c r="P85" i="1"/>
  <c r="P86" i="1" s="1"/>
  <c r="P44" i="1"/>
  <c r="P45" i="1" s="1"/>
  <c r="O25" i="1"/>
  <c r="O26" i="1" s="1"/>
  <c r="O93" i="1" s="1"/>
  <c r="N45" i="1" l="1"/>
  <c r="P93" i="1"/>
  <c r="N93" i="1" l="1"/>
  <c r="E14" i="1" l="1"/>
  <c r="E53" i="1" s="1"/>
  <c r="E32" i="1"/>
  <c r="E52" i="1" s="1"/>
  <c r="E19" i="1" l="1"/>
  <c r="E58" i="1"/>
  <c r="D58" i="1" s="1"/>
  <c r="E71" i="1"/>
  <c r="E33" i="1"/>
  <c r="E38" i="1" s="1"/>
  <c r="D38" i="1" s="1"/>
  <c r="E72" i="1"/>
  <c r="E21" i="1" l="1"/>
  <c r="D21" i="1" s="1"/>
  <c r="D19" i="1"/>
  <c r="E23" i="1"/>
  <c r="D23" i="1" s="1"/>
  <c r="E25" i="1"/>
  <c r="D25" i="1" s="1"/>
  <c r="E40" i="1"/>
  <c r="E77" i="1"/>
  <c r="D77" i="1" s="1"/>
  <c r="E60" i="1"/>
  <c r="E26" i="1" l="1"/>
  <c r="D60" i="1"/>
  <c r="E62" i="1"/>
  <c r="D62" i="1" s="1"/>
  <c r="D40" i="1"/>
  <c r="E42" i="1"/>
  <c r="D42" i="1" s="1"/>
  <c r="E79" i="1"/>
  <c r="D26" i="1" l="1"/>
  <c r="E44" i="1"/>
  <c r="D44" i="1" s="1"/>
  <c r="E64" i="1"/>
  <c r="D64" i="1" s="1"/>
  <c r="E45" i="1"/>
  <c r="E81" i="1"/>
  <c r="D79" i="1"/>
  <c r="D81" i="1" s="1"/>
  <c r="D85" i="1" s="1"/>
  <c r="E65" i="1" l="1"/>
  <c r="E83" i="1"/>
  <c r="D83" i="1" s="1"/>
  <c r="D45" i="1"/>
  <c r="D65" i="1" l="1"/>
  <c r="E85" i="1"/>
  <c r="E86" i="1" s="1"/>
  <c r="E93" i="1" s="1"/>
  <c r="D86" i="1" l="1"/>
  <c r="D93" i="1" l="1"/>
  <c r="D95" i="1" s="1"/>
  <c r="D37" i="2" s="1"/>
  <c r="D38" i="2" s="1"/>
</calcChain>
</file>

<file path=xl/sharedStrings.xml><?xml version="1.0" encoding="utf-8"?>
<sst xmlns="http://schemas.openxmlformats.org/spreadsheetml/2006/main" count="534" uniqueCount="186">
  <si>
    <t>Bahnhofareal Erlenbach</t>
  </si>
  <si>
    <t>VERSION 17.01.2020</t>
  </si>
  <si>
    <t>Beilage 2.1</t>
  </si>
  <si>
    <t>vom Anbieter auszufüllen</t>
  </si>
  <si>
    <t>Berechnung der GP-Honorare</t>
  </si>
  <si>
    <t>Berechnung der aufwandbestimmenden Baukosten gemäss Beilage 2.2</t>
  </si>
  <si>
    <t>Offerte</t>
  </si>
  <si>
    <t>alle übrigen Werte und Beträge sind fix oder werden automatisch berechnet</t>
  </si>
  <si>
    <t>Vorsicht: Dokument beinhaltet 4 Arbeitsmappen</t>
  </si>
  <si>
    <t>Statistische Koeffizienten SIA (2018; 0.5 Quantil)</t>
  </si>
  <si>
    <t>Z1</t>
  </si>
  <si>
    <t>(Es sind die aktuellesten Werte zu verwenden)</t>
  </si>
  <si>
    <t>Z2</t>
  </si>
  <si>
    <t>Total 
General-
planung</t>
  </si>
  <si>
    <t>Architektur,
Gesamt-
leitung</t>
  </si>
  <si>
    <t>Bau-
Ing.</t>
  </si>
  <si>
    <t>Elektro-
Ing.</t>
  </si>
  <si>
    <t>HLKK-
Ing.</t>
  </si>
  <si>
    <t>Sanitär-
Ing.</t>
  </si>
  <si>
    <t>MSRL-
Ing.</t>
  </si>
  <si>
    <t>Landschaftsarch.</t>
  </si>
  <si>
    <t>Fachkoordination</t>
  </si>
  <si>
    <t>Nachhalti- ges Bauen</t>
  </si>
  <si>
    <t>Fassaden-planer</t>
  </si>
  <si>
    <t>Bauphysiker / Akustik</t>
  </si>
  <si>
    <t>Brand-schutz- Planer</t>
  </si>
  <si>
    <t>Förder-anlagen-Planer</t>
  </si>
  <si>
    <t>31 Vorprojekt</t>
  </si>
  <si>
    <t>Leistungsanteil in Prozenten (Summen gem. 2.3)</t>
  </si>
  <si>
    <t>q</t>
  </si>
  <si>
    <r>
      <t xml:space="preserve">Aufwandbestimmende Baukosten Grundausbau total (exkl. MwSt) 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--&gt; noch zu bestimmen</t>
    </r>
  </si>
  <si>
    <t>B</t>
  </si>
  <si>
    <t xml:space="preserve">Grundfaktor für Stundenaufwand p </t>
  </si>
  <si>
    <t>p</t>
  </si>
  <si>
    <t>Teamfaktor i</t>
  </si>
  <si>
    <t>i</t>
  </si>
  <si>
    <t>Schwierigkeitsgrad n</t>
  </si>
  <si>
    <t>n</t>
  </si>
  <si>
    <t>Anpassungsfaktor r</t>
  </si>
  <si>
    <t>r</t>
  </si>
  <si>
    <t>Faktor für Sonderleistungen s</t>
  </si>
  <si>
    <t>s</t>
  </si>
  <si>
    <t>Total Stundenaufwand</t>
  </si>
  <si>
    <t>pauschal</t>
  </si>
  <si>
    <t>Stundenansatz exkl. MwSt</t>
  </si>
  <si>
    <t>Honorare Total exkl. MwSt</t>
  </si>
  <si>
    <t>Entschädigung Gesamtleitung (%)</t>
  </si>
  <si>
    <t>Entschädigung Gesamtleitung (CHF)</t>
  </si>
  <si>
    <t>Rabatt (%)</t>
  </si>
  <si>
    <t>Rabatt (CHF)</t>
  </si>
  <si>
    <t>Honorare netto exkl. MwSt</t>
  </si>
  <si>
    <t>Brandschutz- Planer</t>
  </si>
  <si>
    <t>Förderanlagen-Planer</t>
  </si>
  <si>
    <t>32, 33 Bauprojekt, Bewilligungsverfahren</t>
  </si>
  <si>
    <t>1) aufwandbestimmende Baukosten vom xx.xx.xxxx</t>
  </si>
  <si>
    <t>41 Ausschreibung</t>
  </si>
  <si>
    <t>51, 52, 53 Ausführung, Projektabschluss</t>
  </si>
  <si>
    <t>Abzug Entfall Übergeordnete Gesamtleitung</t>
  </si>
  <si>
    <t>Zwischensumme exkl. MwSt.</t>
  </si>
  <si>
    <t>Zusammenfassung</t>
  </si>
  <si>
    <t>Total Honorare netto exkl. MwSt</t>
  </si>
  <si>
    <t>evtl. Überarbeitung Wettbewerbsprojekt</t>
  </si>
  <si>
    <t>Zeitraum xx.xx.xxx</t>
  </si>
  <si>
    <t>Total Honorare</t>
  </si>
  <si>
    <t>Beilage 2.2</t>
  </si>
  <si>
    <t>Berechnung der aufwandbestimmenden Baukosten</t>
  </si>
  <si>
    <t>Anrechnung aufwandbestimmender Baukosten (in Abweichung zu Ordnungen SIA 102, 103, 105, 108)</t>
  </si>
  <si>
    <t xml:space="preserve">Grundsatz Anrechnung der aufwandbestimmenden Baukosten (Architektur): </t>
  </si>
  <si>
    <t>Verantwortung für Planung, Termine und Kosten beim  Architekten ohne Unterstützung durch den Fachplaner  (exkl. Bauingenieur)</t>
  </si>
  <si>
    <t>Verantwortung für Planung, Termine und Kosten beim Architekten mit Unterstützung durch den Fachplaner</t>
  </si>
  <si>
    <t xml:space="preserve">Verantwortung für Planung, Termine und Kosten beim  Fachplaner mit Planungskoordination durch den Architekten
</t>
  </si>
  <si>
    <t>Verantwortung für Planung, Termine und Kosten beim Fachplaner, bzw. keine Aufgaben durch den Architekten</t>
  </si>
  <si>
    <t>BKP</t>
  </si>
  <si>
    <t>Arbeitsgattung</t>
  </si>
  <si>
    <t>Aufwandsbestimmende Baukosten</t>
  </si>
  <si>
    <t>Architektur</t>
  </si>
  <si>
    <t>Bauingenieur</t>
  </si>
  <si>
    <t>Elektro-Ingenieur</t>
  </si>
  <si>
    <t>HLKK-
Ingenieur</t>
  </si>
  <si>
    <t>Sanitär-
Ingenieur</t>
  </si>
  <si>
    <t>MSRL-
Ingenieur</t>
  </si>
  <si>
    <t>Landschafts-architektur</t>
  </si>
  <si>
    <t>Begründung / Voraussetzung für Prozentsatz bei Architekt</t>
  </si>
  <si>
    <t>Bestandsaufnahmen, Baugrunduntersuchungen</t>
  </si>
  <si>
    <t>Arbeiten erfolgen durch externen Spezialisten (Geologie, Altlasten etc.)</t>
  </si>
  <si>
    <t>Abbrüche und Räumungen</t>
  </si>
  <si>
    <t>*)</t>
  </si>
  <si>
    <t>Aufteilung zwischen Arch. und Bauing. je nach Situation, zusammen max 100%</t>
  </si>
  <si>
    <t>Sicherungen, Provisorien</t>
  </si>
  <si>
    <t>Baustelleneinrichtungen</t>
  </si>
  <si>
    <t>14-16</t>
  </si>
  <si>
    <t>Anpassungen an bestehende Bauten</t>
  </si>
  <si>
    <t>Spezialtiefbau</t>
  </si>
  <si>
    <t>Verantwortung für Pfählung + Baugrubenabschlüsse liegen beim Bauingenieur</t>
  </si>
  <si>
    <t>Aushub</t>
  </si>
  <si>
    <t>Anpassung je nach Komplexität der Situation, Gleisnähe und/oder innerstädtischer Lage.</t>
  </si>
  <si>
    <t>Rohbau 1</t>
  </si>
  <si>
    <t>davon Tragkonstruktion</t>
  </si>
  <si>
    <t>davon Befestigungen Fassade</t>
  </si>
  <si>
    <t>Rohbau 2</t>
  </si>
  <si>
    <t>davon Abdichtungen UG</t>
  </si>
  <si>
    <t xml:space="preserve">Der Bauingenieur ist honorarberechtigt für die beplanten Bauteile 
(insb. unterirdische Bauten sowie Abdichtungen im Beton). </t>
  </si>
  <si>
    <t>Elektroanlagen</t>
  </si>
  <si>
    <t>241-248</t>
  </si>
  <si>
    <t>HLKK-Anlagen</t>
  </si>
  <si>
    <t>MSRL-System</t>
  </si>
  <si>
    <t>Sanitäranlagen</t>
  </si>
  <si>
    <t>Transportanlagen</t>
  </si>
  <si>
    <t>Planung erfolgt in der Regel durch Unternehmer. Bei Beizug eines Förderanlagenplaners reduziert sich der Anteil des Architekten auf 33%</t>
  </si>
  <si>
    <t>27-28</t>
  </si>
  <si>
    <t xml:space="preserve">Ausbau 1 + 2 </t>
  </si>
  <si>
    <t>Betriebseinrichtungen</t>
  </si>
  <si>
    <t>Umgebung</t>
  </si>
  <si>
    <t>Baunebenkosten</t>
  </si>
  <si>
    <t>Ausstattung</t>
  </si>
  <si>
    <t xml:space="preserve">Wird durch die SBB ein Innenarchitekt beigezogen, ist der Architekt für die Ausstattung nur zu 33% honorarberechtigt. </t>
  </si>
  <si>
    <t>19,29,49</t>
  </si>
  <si>
    <t>Honorare (werden berechnet)</t>
  </si>
  <si>
    <t>TOTAL</t>
  </si>
  <si>
    <t>Je nach Projekt, sofern Leistung erbracht wird. Gesamthaft in der Regel nicht mehr als 100%.</t>
  </si>
  <si>
    <t>Beilage 2.3</t>
  </si>
  <si>
    <t>Festlegung der Teilleistungsprozente</t>
  </si>
  <si>
    <t>TU-Modell</t>
  </si>
  <si>
    <t>Architekturleistungen (Basis SIA 102)</t>
  </si>
  <si>
    <t>Teilphasen</t>
  </si>
  <si>
    <t>SIA</t>
  </si>
  <si>
    <t>Vertrag</t>
  </si>
  <si>
    <t>Studium von Lösungsmöglichkeiten und Grobschätzung der Baukosten</t>
  </si>
  <si>
    <t>Bei Vorliegen eines Wettbewerbsresultats 1.5%, sonst 3%</t>
  </si>
  <si>
    <t>Vorprojekt und Kostenschätzung</t>
  </si>
  <si>
    <t>32 Bauprojekt</t>
  </si>
  <si>
    <t>Bauprojekt</t>
  </si>
  <si>
    <t>Detailstudien</t>
  </si>
  <si>
    <t>Kostenvoranschlag</t>
  </si>
  <si>
    <t>33 Bewilligungsverfahren</t>
  </si>
  <si>
    <t>Bewilligungsverfahren</t>
  </si>
  <si>
    <t>Mitwirkung TU</t>
  </si>
  <si>
    <t>41 Ausschreibung, Offertvergleich, Vergabeantrag</t>
  </si>
  <si>
    <t>Ausschreibungspläne</t>
  </si>
  <si>
    <t>Ausschreibung und Vergabe</t>
  </si>
  <si>
    <t>51 Ausführungsplanung</t>
  </si>
  <si>
    <t>Ausführungspläne</t>
  </si>
  <si>
    <t>Werkverträge</t>
  </si>
  <si>
    <t>Wird durch TU geleistet</t>
  </si>
  <si>
    <t>52 Ausführung</t>
  </si>
  <si>
    <t>Gestalterische Leitung</t>
  </si>
  <si>
    <t>Bauleitung und Kostenkontrolle</t>
  </si>
  <si>
    <t>53 Inbetriebnahme, Abschluss</t>
  </si>
  <si>
    <t>Inbetriebnahme</t>
  </si>
  <si>
    <t>Dokumentation über das Bauwerk</t>
  </si>
  <si>
    <t>Teil der Revisionspläne bei TU</t>
  </si>
  <si>
    <t>Leitung der Garantiearbeiten</t>
  </si>
  <si>
    <t>Schlussabrechnung</t>
  </si>
  <si>
    <t>Total Leistungen des GP-Vertrags</t>
  </si>
  <si>
    <t>Bauingenieurleistungen (SIA 103)</t>
  </si>
  <si>
    <t>Teilphassen</t>
  </si>
  <si>
    <t>33 Bewilligungsverfahren, Auflageprojekt</t>
  </si>
  <si>
    <t>Nur Ausschreibungsunterlagen (Detailausschreibung), keine Ausschreibung, kein Offertvergleich</t>
  </si>
  <si>
    <t>5 Realisierung</t>
  </si>
  <si>
    <t>51 Ausführungsprojekt</t>
  </si>
  <si>
    <t>Zuschlag für Anteil Tragkonstuktion</t>
  </si>
  <si>
    <t>allg. Bauleitung</t>
  </si>
  <si>
    <t>techn. Bauleitung</t>
  </si>
  <si>
    <t>Baukontrolle</t>
  </si>
  <si>
    <t>53 Inbetriebnahme Abschluss</t>
  </si>
  <si>
    <t>Anteil bei TU</t>
  </si>
  <si>
    <t>Leistungen Elektro-Ingenieur (SIA 108)</t>
  </si>
  <si>
    <t>Leistungen HLKK-Ingenieur (SIA 108)</t>
  </si>
  <si>
    <t>Leistungen Sanitär-Ingenieur (SIA 108)</t>
  </si>
  <si>
    <t>Leistungen MSRL-Technik (SIA 108)</t>
  </si>
  <si>
    <t>Anteil bei GU</t>
  </si>
  <si>
    <t>Leistungen Landschaftsarchitektur (SIA 105)</t>
  </si>
  <si>
    <t>nur Ausführungspläne</t>
  </si>
  <si>
    <t>Beilage 2.4</t>
  </si>
  <si>
    <t>Offerte Leistungen Fachkoordination Gebäudetechnik</t>
  </si>
  <si>
    <t>Offerte Leistungen Experte für nachhaltiges Bauen</t>
  </si>
  <si>
    <t>exkl. MwSt.</t>
  </si>
  <si>
    <t>Beschrieb der Leistungen</t>
  </si>
  <si>
    <t>Stunden-aufwand h</t>
  </si>
  <si>
    <t>Stundenansatz CHF/h</t>
  </si>
  <si>
    <t>Total</t>
  </si>
  <si>
    <t xml:space="preserve">Total </t>
  </si>
  <si>
    <t>Offerte Leistungen Fassadenplaner</t>
  </si>
  <si>
    <t>Offerte Leistungen Bauphysiker / Akustik</t>
  </si>
  <si>
    <t>Offerte Leistungen Brandschutzplaner</t>
  </si>
  <si>
    <t>Offerte Leistungen Spezialist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</si>
</sst>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%"/>
    <numFmt numFmtId="166" formatCode="0.000"/>
    <numFmt numFmtId="167" formatCode="#,##0.0"/>
    <numFmt numFmtId="168" formatCode="0.0"/>
  </numFmts>
  <fonts count="38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0" tint="-0.499984740745262"/>
      <name val="Arial"/>
      <family val="2"/>
    </font>
    <font>
      <vertAlign val="superscript"/>
      <sz val="9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3"/>
      <color indexed="10"/>
      <name val="Arial"/>
      <family val="2"/>
    </font>
    <font>
      <sz val="9"/>
      <color rgb="FFFF0000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8"/>
      <name val="Arial"/>
      <family val="2"/>
    </font>
    <font>
      <b/>
      <sz val="9"/>
      <color indexed="8"/>
      <name val="Univers 55"/>
    </font>
    <font>
      <sz val="9"/>
      <color indexed="8"/>
      <name val="Univers 55"/>
      <family val="2"/>
    </font>
    <font>
      <sz val="10"/>
      <name val="Univers 55"/>
    </font>
    <font>
      <b/>
      <sz val="11"/>
      <name val="Univers 55"/>
    </font>
    <font>
      <sz val="10"/>
      <color indexed="55"/>
      <name val="Univers 55"/>
    </font>
    <font>
      <sz val="11"/>
      <color indexed="10"/>
      <name val="Univers 55"/>
    </font>
    <font>
      <b/>
      <sz val="10"/>
      <name val="Univers 55"/>
    </font>
    <font>
      <b/>
      <sz val="10"/>
      <color rgb="FFFF0000"/>
      <name val="Univers 55"/>
    </font>
    <font>
      <sz val="10"/>
      <color rgb="FFFF0000"/>
      <name val="Univers 55"/>
    </font>
    <font>
      <sz val="8"/>
      <color rgb="FF000000"/>
      <name val="Arial"/>
      <family val="2"/>
    </font>
    <font>
      <sz val="9"/>
      <name val="Univers 55"/>
    </font>
    <font>
      <b/>
      <sz val="9"/>
      <name val="Univers 55"/>
    </font>
    <font>
      <sz val="9"/>
      <color indexed="8"/>
      <name val="Univers 55"/>
    </font>
    <font>
      <vertAlign val="superscript"/>
      <sz val="9"/>
      <name val="Univers 55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324">
    <xf numFmtId="0" fontId="0" fillId="0" borderId="0" xfId="0"/>
    <xf numFmtId="0" fontId="5" fillId="0" borderId="0" xfId="0" applyFont="1" applyFill="1" applyBorder="1" applyAlignment="1">
      <alignment horizontal="right"/>
    </xf>
    <xf numFmtId="168" fontId="6" fillId="2" borderId="9" xfId="3" applyNumberFormat="1" applyFont="1" applyFill="1" applyBorder="1" applyAlignment="1" applyProtection="1">
      <alignment vertical="center" wrapText="1"/>
      <protection locked="0"/>
    </xf>
    <xf numFmtId="2" fontId="6" fillId="2" borderId="9" xfId="3" applyNumberFormat="1" applyFont="1" applyFill="1" applyBorder="1" applyAlignment="1" applyProtection="1">
      <alignment vertical="center" wrapText="1"/>
      <protection locked="0"/>
    </xf>
    <xf numFmtId="168" fontId="6" fillId="2" borderId="12" xfId="3" applyNumberFormat="1" applyFont="1" applyFill="1" applyBorder="1" applyAlignment="1" applyProtection="1">
      <alignment vertical="center" wrapText="1"/>
      <protection locked="0"/>
    </xf>
    <xf numFmtId="2" fontId="6" fillId="2" borderId="12" xfId="3" applyNumberFormat="1" applyFont="1" applyFill="1" applyBorder="1" applyAlignment="1" applyProtection="1">
      <alignment vertical="center" wrapText="1"/>
      <protection locked="0"/>
    </xf>
    <xf numFmtId="168" fontId="6" fillId="2" borderId="13" xfId="3" applyNumberFormat="1" applyFont="1" applyFill="1" applyBorder="1" applyAlignment="1" applyProtection="1">
      <alignment vertical="center" wrapText="1"/>
      <protection locked="0"/>
    </xf>
    <xf numFmtId="2" fontId="6" fillId="2" borderId="13" xfId="3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/>
    <xf numFmtId="0" fontId="3" fillId="0" borderId="0" xfId="0" applyFont="1" applyFill="1"/>
    <xf numFmtId="0" fontId="0" fillId="0" borderId="0" xfId="0" applyFont="1"/>
    <xf numFmtId="0" fontId="4" fillId="0" borderId="0" xfId="0" applyFont="1" applyFill="1"/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168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8" borderId="19" xfId="0" applyFont="1" applyFill="1" applyBorder="1" applyAlignment="1">
      <alignment vertical="center" wrapText="1"/>
    </xf>
    <xf numFmtId="0" fontId="6" fillId="8" borderId="19" xfId="0" applyFont="1" applyFill="1" applyBorder="1" applyAlignment="1">
      <alignment vertical="center"/>
    </xf>
    <xf numFmtId="168" fontId="6" fillId="8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165" fontId="6" fillId="0" borderId="15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vertical="center"/>
    </xf>
    <xf numFmtId="165" fontId="6" fillId="0" borderId="19" xfId="1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165" fontId="7" fillId="0" borderId="0" xfId="1" applyNumberFormat="1" applyFont="1" applyFill="1" applyBorder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165" fontId="6" fillId="0" borderId="16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Fill="1" applyBorder="1" applyProtection="1"/>
    <xf numFmtId="0" fontId="12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Border="1" applyProtection="1"/>
    <xf numFmtId="0" fontId="3" fillId="0" borderId="0" xfId="0" applyFont="1" applyFill="1" applyBorder="1" applyAlignment="1" applyProtection="1">
      <alignment horizontal="right"/>
    </xf>
    <xf numFmtId="0" fontId="6" fillId="0" borderId="1" xfId="0" applyFont="1" applyBorder="1" applyProtection="1"/>
    <xf numFmtId="0" fontId="6" fillId="0" borderId="2" xfId="0" applyFont="1" applyFill="1" applyBorder="1" applyProtection="1"/>
    <xf numFmtId="0" fontId="6" fillId="0" borderId="3" xfId="0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Protection="1"/>
    <xf numFmtId="0" fontId="16" fillId="0" borderId="0" xfId="0" applyFont="1" applyBorder="1" applyProtection="1"/>
    <xf numFmtId="0" fontId="16" fillId="0" borderId="4" xfId="0" applyFont="1" applyBorder="1" applyProtection="1"/>
    <xf numFmtId="3" fontId="6" fillId="0" borderId="5" xfId="0" applyNumberFormat="1" applyFont="1" applyBorder="1" applyAlignment="1" applyProtection="1">
      <alignment horizontal="center"/>
    </xf>
    <xf numFmtId="164" fontId="6" fillId="0" borderId="5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Protection="1"/>
    <xf numFmtId="0" fontId="6" fillId="0" borderId="0" xfId="0" applyFont="1" applyFill="1" applyBorder="1" applyProtection="1"/>
    <xf numFmtId="0" fontId="7" fillId="0" borderId="5" xfId="0" applyFont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9" fontId="9" fillId="4" borderId="6" xfId="0" applyNumberFormat="1" applyFont="1" applyFill="1" applyBorder="1" applyAlignment="1" applyProtection="1">
      <alignment horizontal="center" vertical="center" wrapText="1"/>
    </xf>
    <xf numFmtId="165" fontId="6" fillId="0" borderId="6" xfId="0" applyNumberFormat="1" applyFont="1" applyBorder="1" applyAlignment="1" applyProtection="1">
      <alignment horizontal="right" vertical="center" wrapText="1"/>
    </xf>
    <xf numFmtId="165" fontId="6" fillId="0" borderId="7" xfId="0" applyNumberFormat="1" applyFont="1" applyFill="1" applyBorder="1" applyAlignment="1" applyProtection="1">
      <alignment horizontal="right" vertical="center" wrapText="1"/>
    </xf>
    <xf numFmtId="165" fontId="6" fillId="5" borderId="6" xfId="0" applyNumberFormat="1" applyFont="1" applyFill="1" applyBorder="1" applyAlignment="1" applyProtection="1">
      <alignment horizontal="right" vertical="center" wrapText="1"/>
    </xf>
    <xf numFmtId="165" fontId="6" fillId="4" borderId="6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vertical="center"/>
    </xf>
    <xf numFmtId="0" fontId="9" fillId="6" borderId="9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9" fontId="9" fillId="4" borderId="9" xfId="0" applyNumberFormat="1" applyFont="1" applyFill="1" applyBorder="1" applyAlignment="1" applyProtection="1">
      <alignment horizontal="center" vertical="center" wrapText="1"/>
    </xf>
    <xf numFmtId="3" fontId="9" fillId="6" borderId="9" xfId="0" applyNumberFormat="1" applyFont="1" applyFill="1" applyBorder="1" applyAlignment="1" applyProtection="1">
      <alignment horizontal="right" vertical="center" wrapText="1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9" fillId="5" borderId="9" xfId="0" applyNumberFormat="1" applyFont="1" applyFill="1" applyBorder="1" applyAlignment="1" applyProtection="1">
      <alignment horizontal="right" vertical="center" wrapText="1"/>
    </xf>
    <xf numFmtId="3" fontId="9" fillId="4" borderId="9" xfId="0" applyNumberFormat="1" applyFont="1" applyFill="1" applyBorder="1" applyAlignment="1" applyProtection="1">
      <alignment horizontal="right" vertical="center" wrapText="1"/>
    </xf>
    <xf numFmtId="3" fontId="18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left" vertical="center" wrapText="1" indent="1"/>
    </xf>
    <xf numFmtId="166" fontId="9" fillId="4" borderId="5" xfId="0" applyNumberFormat="1" applyFont="1" applyFill="1" applyBorder="1" applyAlignment="1" applyProtection="1">
      <alignment horizontal="center" vertical="center" wrapText="1"/>
    </xf>
    <xf numFmtId="166" fontId="9" fillId="0" borderId="5" xfId="0" quotePrefix="1" applyNumberFormat="1" applyFont="1" applyFill="1" applyBorder="1" applyAlignment="1" applyProtection="1">
      <alignment horizontal="right" vertical="center" wrapText="1"/>
    </xf>
    <xf numFmtId="166" fontId="9" fillId="0" borderId="7" xfId="0" quotePrefix="1" applyNumberFormat="1" applyFont="1" applyFill="1" applyBorder="1" applyAlignment="1" applyProtection="1">
      <alignment horizontal="right" vertical="center" wrapText="1"/>
    </xf>
    <xf numFmtId="166" fontId="9" fillId="5" borderId="5" xfId="0" quotePrefix="1" applyNumberFormat="1" applyFont="1" applyFill="1" applyBorder="1" applyAlignment="1" applyProtection="1">
      <alignment horizontal="right" vertical="center" wrapText="1"/>
    </xf>
    <xf numFmtId="166" fontId="9" fillId="4" borderId="5" xfId="0" quotePrefix="1" applyNumberFormat="1" applyFont="1" applyFill="1" applyBorder="1" applyAlignment="1" applyProtection="1">
      <alignment horizontal="right" vertical="center" wrapText="1"/>
    </xf>
    <xf numFmtId="0" fontId="9" fillId="7" borderId="10" xfId="0" applyFont="1" applyFill="1" applyBorder="1" applyAlignment="1" applyProtection="1">
      <alignment horizontal="left" vertical="center" wrapText="1" indent="1"/>
    </xf>
    <xf numFmtId="0" fontId="9" fillId="7" borderId="0" xfId="0" applyFont="1" applyFill="1" applyBorder="1" applyAlignment="1" applyProtection="1">
      <alignment vertical="center" wrapText="1"/>
    </xf>
    <xf numFmtId="4" fontId="9" fillId="4" borderId="11" xfId="0" applyNumberFormat="1" applyFont="1" applyFill="1" applyBorder="1" applyAlignment="1" applyProtection="1">
      <alignment horizontal="center" vertical="center" wrapText="1"/>
    </xf>
    <xf numFmtId="167" fontId="9" fillId="0" borderId="11" xfId="0" applyNumberFormat="1" applyFont="1" applyBorder="1" applyAlignment="1" applyProtection="1">
      <alignment horizontal="right" vertical="center" wrapText="1"/>
    </xf>
    <xf numFmtId="167" fontId="9" fillId="0" borderId="9" xfId="0" applyNumberFormat="1" applyFont="1" applyBorder="1" applyAlignment="1" applyProtection="1">
      <alignment horizontal="right" vertical="center" wrapText="1"/>
    </xf>
    <xf numFmtId="167" fontId="9" fillId="0" borderId="7" xfId="0" applyNumberFormat="1" applyFont="1" applyFill="1" applyBorder="1" applyAlignment="1" applyProtection="1">
      <alignment horizontal="right" vertical="center" wrapText="1"/>
    </xf>
    <xf numFmtId="167" fontId="9" fillId="5" borderId="9" xfId="0" applyNumberFormat="1" applyFont="1" applyFill="1" applyBorder="1" applyAlignment="1" applyProtection="1">
      <alignment horizontal="right" vertical="center" wrapText="1"/>
    </xf>
    <xf numFmtId="167" fontId="9" fillId="4" borderId="9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vertical="center"/>
    </xf>
    <xf numFmtId="0" fontId="8" fillId="7" borderId="10" xfId="0" applyFont="1" applyFill="1" applyBorder="1" applyAlignment="1" applyProtection="1">
      <alignment horizontal="left" vertical="center" wrapText="1" indent="1"/>
    </xf>
    <xf numFmtId="0" fontId="9" fillId="7" borderId="7" xfId="0" applyFont="1" applyFill="1" applyBorder="1" applyAlignment="1" applyProtection="1">
      <alignment horizontal="left" vertical="center" wrapText="1" indent="1"/>
    </xf>
    <xf numFmtId="168" fontId="9" fillId="5" borderId="10" xfId="0" applyNumberFormat="1" applyFont="1" applyFill="1" applyBorder="1" applyAlignment="1" applyProtection="1">
      <alignment horizontal="center" vertical="center" wrapText="1"/>
    </xf>
    <xf numFmtId="168" fontId="6" fillId="7" borderId="10" xfId="0" applyNumberFormat="1" applyFont="1" applyFill="1" applyBorder="1" applyAlignment="1" applyProtection="1">
      <alignment horizontal="right" vertical="center" wrapText="1"/>
    </xf>
    <xf numFmtId="168" fontId="6" fillId="7" borderId="12" xfId="0" applyNumberFormat="1" applyFont="1" applyFill="1" applyBorder="1" applyAlignment="1" applyProtection="1">
      <alignment horizontal="right" vertical="center" wrapText="1"/>
    </xf>
    <xf numFmtId="168" fontId="9" fillId="0" borderId="7" xfId="0" applyNumberFormat="1" applyFont="1" applyFill="1" applyBorder="1" applyAlignment="1" applyProtection="1">
      <alignment horizontal="right" vertical="center" wrapText="1"/>
    </xf>
    <xf numFmtId="168" fontId="9" fillId="5" borderId="10" xfId="0" applyNumberFormat="1" applyFont="1" applyFill="1" applyBorder="1" applyAlignment="1" applyProtection="1">
      <alignment horizontal="right" vertical="center" wrapText="1"/>
    </xf>
    <xf numFmtId="168" fontId="9" fillId="4" borderId="10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9" fontId="9" fillId="4" borderId="10" xfId="0" applyNumberFormat="1" applyFont="1" applyFill="1" applyBorder="1" applyAlignment="1" applyProtection="1">
      <alignment horizontal="center" vertical="center" wrapText="1"/>
    </xf>
    <xf numFmtId="168" fontId="6" fillId="0" borderId="7" xfId="0" applyNumberFormat="1" applyFont="1" applyFill="1" applyBorder="1" applyAlignment="1" applyProtection="1">
      <alignment horizontal="right" vertical="center" wrapText="1"/>
    </xf>
    <xf numFmtId="168" fontId="6" fillId="5" borderId="10" xfId="0" applyNumberFormat="1" applyFont="1" applyFill="1" applyBorder="1" applyAlignment="1" applyProtection="1">
      <alignment horizontal="right" vertical="center" wrapText="1"/>
    </xf>
    <xf numFmtId="168" fontId="6" fillId="4" borderId="10" xfId="0" applyNumberFormat="1" applyFont="1" applyFill="1" applyBorder="1" applyAlignment="1" applyProtection="1">
      <alignment horizontal="right" vertical="center" wrapText="1"/>
    </xf>
    <xf numFmtId="0" fontId="9" fillId="7" borderId="5" xfId="0" applyFont="1" applyFill="1" applyBorder="1" applyAlignment="1" applyProtection="1">
      <alignment horizontal="left" vertical="center" wrapText="1" indent="1"/>
    </xf>
    <xf numFmtId="9" fontId="9" fillId="4" borderId="5" xfId="0" applyNumberFormat="1" applyFont="1" applyFill="1" applyBorder="1" applyAlignment="1" applyProtection="1">
      <alignment horizontal="center" vertical="center" wrapText="1"/>
    </xf>
    <xf numFmtId="168" fontId="9" fillId="0" borderId="5" xfId="0" applyNumberFormat="1" applyFont="1" applyFill="1" applyBorder="1" applyAlignment="1" applyProtection="1">
      <alignment horizontal="right" vertical="center" wrapText="1"/>
    </xf>
    <xf numFmtId="168" fontId="9" fillId="0" borderId="13" xfId="0" applyNumberFormat="1" applyFont="1" applyFill="1" applyBorder="1" applyAlignment="1" applyProtection="1">
      <alignment horizontal="right" vertical="center" wrapText="1"/>
    </xf>
    <xf numFmtId="168" fontId="9" fillId="5" borderId="5" xfId="0" applyNumberFormat="1" applyFont="1" applyFill="1" applyBorder="1" applyAlignment="1" applyProtection="1">
      <alignment horizontal="right" vertical="center" wrapText="1"/>
    </xf>
    <xf numFmtId="168" fontId="9" fillId="4" borderId="5" xfId="0" applyNumberFormat="1" applyFont="1" applyFill="1" applyBorder="1" applyAlignment="1" applyProtection="1">
      <alignment horizontal="right" vertical="center" wrapText="1"/>
    </xf>
    <xf numFmtId="0" fontId="9" fillId="7" borderId="6" xfId="0" applyFont="1" applyFill="1" applyBorder="1" applyAlignment="1" applyProtection="1">
      <alignment horizontal="left" vertical="center" wrapText="1" inden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0" fontId="8" fillId="7" borderId="6" xfId="0" applyFont="1" applyFill="1" applyBorder="1" applyAlignment="1" applyProtection="1">
      <alignment horizontal="left" vertical="center" wrapText="1" indent="1"/>
    </xf>
    <xf numFmtId="1" fontId="6" fillId="0" borderId="7" xfId="0" applyNumberFormat="1" applyFont="1" applyFill="1" applyBorder="1" applyAlignment="1" applyProtection="1">
      <alignment horizontal="right" vertical="center" wrapText="1"/>
    </xf>
    <xf numFmtId="0" fontId="8" fillId="7" borderId="7" xfId="0" applyFont="1" applyFill="1" applyBorder="1" applyAlignment="1" applyProtection="1">
      <alignment horizontal="left" vertical="center" wrapText="1" indent="1"/>
    </xf>
    <xf numFmtId="9" fontId="9" fillId="5" borderId="6" xfId="0" applyNumberFormat="1" applyFont="1" applyFill="1" applyBorder="1" applyAlignment="1" applyProtection="1">
      <alignment horizontal="right" vertical="center" wrapText="1"/>
    </xf>
    <xf numFmtId="9" fontId="9" fillId="0" borderId="7" xfId="0" applyNumberFormat="1" applyFont="1" applyFill="1" applyBorder="1" applyAlignment="1" applyProtection="1">
      <alignment horizontal="right" vertical="center" wrapText="1"/>
    </xf>
    <xf numFmtId="3" fontId="9" fillId="5" borderId="6" xfId="0" applyNumberFormat="1" applyFont="1" applyFill="1" applyBorder="1" applyAlignment="1" applyProtection="1">
      <alignment horizontal="right" vertical="center" wrapText="1"/>
    </xf>
    <xf numFmtId="9" fontId="9" fillId="0" borderId="6" xfId="0" applyNumberFormat="1" applyFont="1" applyFill="1" applyBorder="1" applyAlignment="1" applyProtection="1">
      <alignment horizontal="right" vertical="center" wrapText="1"/>
    </xf>
    <xf numFmtId="0" fontId="9" fillId="0" borderId="6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left" vertical="center" wrapText="1" indent="1"/>
    </xf>
    <xf numFmtId="3" fontId="8" fillId="0" borderId="0" xfId="0" applyNumberFormat="1" applyFont="1" applyFill="1" applyBorder="1" applyAlignment="1" applyProtection="1">
      <alignment horizontal="right" vertical="center" wrapText="1"/>
    </xf>
    <xf numFmtId="0" fontId="9" fillId="0" borderId="10" xfId="0" applyFont="1" applyBorder="1" applyAlignment="1" applyProtection="1">
      <alignment horizontal="left" vertical="center" wrapText="1" indent="1"/>
    </xf>
    <xf numFmtId="9" fontId="9" fillId="0" borderId="6" xfId="1" applyNumberFormat="1" applyFont="1" applyFill="1" applyBorder="1" applyAlignment="1" applyProtection="1">
      <alignment horizontal="right" vertical="center" wrapText="1"/>
    </xf>
    <xf numFmtId="9" fontId="9" fillId="0" borderId="7" xfId="1" applyNumberFormat="1" applyFont="1" applyFill="1" applyBorder="1" applyAlignment="1" applyProtection="1">
      <alignment horizontal="right" vertical="center" wrapText="1"/>
    </xf>
    <xf numFmtId="3" fontId="9" fillId="0" borderId="6" xfId="1" applyNumberFormat="1" applyFont="1" applyFill="1" applyBorder="1" applyAlignment="1" applyProtection="1">
      <alignment horizontal="right" vertical="center" wrapText="1"/>
    </xf>
    <xf numFmtId="3" fontId="9" fillId="0" borderId="14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Fill="1" applyBorder="1" applyAlignment="1" applyProtection="1">
      <alignment vertical="center"/>
    </xf>
    <xf numFmtId="1" fontId="9" fillId="0" borderId="7" xfId="0" applyNumberFormat="1" applyFont="1" applyFill="1" applyBorder="1" applyAlignment="1" applyProtection="1">
      <alignment horizontal="right" vertical="center" wrapText="1"/>
    </xf>
    <xf numFmtId="0" fontId="9" fillId="0" borderId="15" xfId="0" applyFont="1" applyFill="1" applyBorder="1" applyAlignment="1" applyProtection="1">
      <alignment vertical="center"/>
    </xf>
    <xf numFmtId="0" fontId="7" fillId="0" borderId="0" xfId="0" applyFont="1" applyBorder="1" applyProtection="1"/>
    <xf numFmtId="3" fontId="19" fillId="0" borderId="0" xfId="0" applyNumberFormat="1" applyFont="1" applyBorder="1" applyProtection="1"/>
    <xf numFmtId="165" fontId="6" fillId="0" borderId="6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167" fontId="9" fillId="0" borderId="11" xfId="0" applyNumberFormat="1" applyFont="1" applyFill="1" applyBorder="1" applyAlignment="1" applyProtection="1">
      <alignment horizontal="right" vertical="center" wrapText="1"/>
    </xf>
    <xf numFmtId="167" fontId="9" fillId="0" borderId="9" xfId="0" applyNumberFormat="1" applyFont="1" applyFill="1" applyBorder="1" applyAlignment="1" applyProtection="1">
      <alignment horizontal="right" vertical="center" wrapText="1"/>
    </xf>
    <xf numFmtId="1" fontId="8" fillId="0" borderId="7" xfId="0" applyNumberFormat="1" applyFont="1" applyFill="1" applyBorder="1" applyAlignment="1" applyProtection="1">
      <alignment horizontal="right" vertical="center" wrapText="1"/>
    </xf>
    <xf numFmtId="1" fontId="7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 indent="1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0" fontId="6" fillId="7" borderId="0" xfId="0" applyFont="1" applyFill="1" applyBorder="1" applyProtection="1"/>
    <xf numFmtId="0" fontId="3" fillId="7" borderId="0" xfId="0" applyFont="1" applyFill="1" applyBorder="1" applyProtection="1"/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7" fillId="8" borderId="15" xfId="0" applyFont="1" applyFill="1" applyBorder="1" applyAlignment="1">
      <alignment horizontal="left" vertical="center"/>
    </xf>
    <xf numFmtId="0" fontId="7" fillId="8" borderId="15" xfId="0" applyFont="1" applyFill="1" applyBorder="1" applyAlignment="1">
      <alignment horizontal="left" vertical="center" wrapText="1"/>
    </xf>
    <xf numFmtId="165" fontId="7" fillId="8" borderId="17" xfId="1" applyNumberFormat="1" applyFont="1" applyFill="1" applyBorder="1" applyAlignment="1">
      <alignment vertical="center"/>
    </xf>
    <xf numFmtId="0" fontId="6" fillId="8" borderId="1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1" fillId="0" borderId="0" xfId="0" applyFont="1" applyFill="1"/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0" fillId="8" borderId="18" xfId="0" applyFont="1" applyFill="1" applyBorder="1" applyAlignment="1">
      <alignment horizontal="center" vertical="center"/>
    </xf>
    <xf numFmtId="165" fontId="10" fillId="0" borderId="8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10" fillId="0" borderId="18" xfId="1" applyNumberFormat="1" applyFont="1" applyFill="1" applyBorder="1" applyAlignment="1">
      <alignment vertical="center"/>
    </xf>
    <xf numFmtId="165" fontId="10" fillId="8" borderId="2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10" fillId="0" borderId="17" xfId="1" applyNumberFormat="1" applyFont="1" applyFill="1" applyBorder="1" applyAlignment="1">
      <alignment vertical="center"/>
    </xf>
    <xf numFmtId="0" fontId="21" fillId="0" borderId="0" xfId="0" applyFont="1"/>
    <xf numFmtId="0" fontId="5" fillId="0" borderId="0" xfId="2" applyFont="1" applyAlignment="1" applyProtection="1">
      <alignment wrapText="1"/>
    </xf>
    <xf numFmtId="0" fontId="12" fillId="0" borderId="0" xfId="2" applyFont="1" applyProtection="1"/>
    <xf numFmtId="0" fontId="12" fillId="0" borderId="0" xfId="2" applyFont="1" applyFill="1" applyProtection="1"/>
    <xf numFmtId="0" fontId="12" fillId="0" borderId="0" xfId="2" applyFont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4" fillId="0" borderId="0" xfId="2" applyFont="1" applyAlignment="1" applyProtection="1">
      <alignment wrapText="1"/>
    </xf>
    <xf numFmtId="0" fontId="3" fillId="0" borderId="0" xfId="2" applyFont="1" applyProtection="1"/>
    <xf numFmtId="0" fontId="3" fillId="0" borderId="0" xfId="2" applyFont="1" applyFill="1" applyProtection="1"/>
    <xf numFmtId="0" fontId="4" fillId="0" borderId="0" xfId="2" applyFont="1" applyAlignment="1" applyProtection="1">
      <alignment vertical="center"/>
    </xf>
    <xf numFmtId="0" fontId="3" fillId="0" borderId="0" xfId="2" applyFont="1" applyAlignment="1" applyProtection="1">
      <alignment vertical="center"/>
    </xf>
    <xf numFmtId="0" fontId="23" fillId="0" borderId="0" xfId="2" applyFont="1" applyAlignment="1" applyProtection="1">
      <alignment wrapText="1"/>
    </xf>
    <xf numFmtId="0" fontId="23" fillId="0" borderId="0" xfId="2" applyFont="1" applyProtection="1"/>
    <xf numFmtId="0" fontId="3" fillId="0" borderId="0" xfId="2" applyFont="1" applyAlignment="1" applyProtection="1">
      <alignment wrapText="1"/>
    </xf>
    <xf numFmtId="0" fontId="6" fillId="0" borderId="6" xfId="2" applyFont="1" applyBorder="1" applyAlignment="1" applyProtection="1">
      <alignment vertical="center" wrapText="1"/>
    </xf>
    <xf numFmtId="0" fontId="6" fillId="0" borderId="16" xfId="2" applyFont="1" applyFill="1" applyBorder="1" applyAlignment="1" applyProtection="1">
      <alignment horizontal="left" vertical="center" wrapText="1"/>
    </xf>
    <xf numFmtId="168" fontId="6" fillId="0" borderId="6" xfId="2" applyNumberFormat="1" applyFont="1" applyFill="1" applyBorder="1" applyAlignment="1" applyProtection="1">
      <alignment horizontal="center" vertical="center" wrapText="1"/>
    </xf>
    <xf numFmtId="168" fontId="6" fillId="0" borderId="16" xfId="2" applyNumberFormat="1" applyFont="1" applyFill="1" applyBorder="1" applyAlignment="1" applyProtection="1">
      <alignment horizontal="center" vertical="center" wrapText="1"/>
    </xf>
    <xf numFmtId="0" fontId="6" fillId="0" borderId="6" xfId="2" applyFont="1" applyBorder="1" applyAlignment="1" applyProtection="1">
      <alignment horizontal="left" vertical="center" wrapText="1"/>
    </xf>
    <xf numFmtId="0" fontId="3" fillId="0" borderId="0" xfId="2" applyFont="1" applyAlignment="1" applyProtection="1">
      <alignment vertical="center" wrapText="1"/>
    </xf>
    <xf numFmtId="0" fontId="6" fillId="0" borderId="9" xfId="2" applyFont="1" applyBorder="1" applyAlignment="1" applyProtection="1">
      <alignment vertical="center" wrapText="1"/>
    </xf>
    <xf numFmtId="4" fontId="6" fillId="0" borderId="9" xfId="2" applyNumberFormat="1" applyFont="1" applyFill="1" applyBorder="1" applyAlignment="1" applyProtection="1">
      <alignment vertical="center" wrapText="1"/>
    </xf>
    <xf numFmtId="0" fontId="6" fillId="0" borderId="12" xfId="2" applyFont="1" applyBorder="1" applyAlignment="1" applyProtection="1">
      <alignment vertical="center" wrapText="1"/>
    </xf>
    <xf numFmtId="4" fontId="6" fillId="0" borderId="12" xfId="2" applyNumberFormat="1" applyFont="1" applyFill="1" applyBorder="1" applyAlignment="1" applyProtection="1">
      <alignment vertical="center" wrapText="1"/>
    </xf>
    <xf numFmtId="0" fontId="6" fillId="0" borderId="12" xfId="2" applyFont="1" applyBorder="1" applyAlignment="1" applyProtection="1">
      <alignment horizontal="left" vertical="center" wrapText="1"/>
    </xf>
    <xf numFmtId="0" fontId="6" fillId="0" borderId="13" xfId="2" applyFont="1" applyBorder="1" applyAlignment="1" applyProtection="1">
      <alignment vertical="center" wrapText="1"/>
    </xf>
    <xf numFmtId="4" fontId="6" fillId="0" borderId="13" xfId="2" applyNumberFormat="1" applyFont="1" applyFill="1" applyBorder="1" applyAlignment="1" applyProtection="1">
      <alignment vertical="center" wrapText="1"/>
    </xf>
    <xf numFmtId="0" fontId="4" fillId="0" borderId="14" xfId="2" applyFont="1" applyBorder="1" applyAlignment="1" applyProtection="1">
      <alignment vertical="center" wrapText="1"/>
    </xf>
    <xf numFmtId="0" fontId="4" fillId="0" borderId="6" xfId="2" applyFont="1" applyBorder="1" applyAlignment="1" applyProtection="1">
      <alignment vertical="center"/>
    </xf>
    <xf numFmtId="168" fontId="4" fillId="0" borderId="16" xfId="2" applyNumberFormat="1" applyFont="1" applyBorder="1" applyAlignment="1" applyProtection="1">
      <alignment vertical="center"/>
    </xf>
    <xf numFmtId="2" fontId="4" fillId="0" borderId="6" xfId="2" applyNumberFormat="1" applyFont="1" applyBorder="1" applyAlignment="1" applyProtection="1">
      <alignment vertical="center"/>
    </xf>
    <xf numFmtId="4" fontId="4" fillId="0" borderId="17" xfId="2" applyNumberFormat="1" applyFont="1" applyFill="1" applyBorder="1" applyAlignment="1" applyProtection="1">
      <alignment vertical="center"/>
    </xf>
    <xf numFmtId="0" fontId="6" fillId="2" borderId="9" xfId="2" applyFont="1" applyFill="1" applyBorder="1" applyAlignment="1" applyProtection="1">
      <alignment vertical="center" wrapText="1"/>
      <protection locked="0"/>
    </xf>
    <xf numFmtId="0" fontId="6" fillId="2" borderId="12" xfId="2" applyFont="1" applyFill="1" applyBorder="1" applyAlignment="1" applyProtection="1">
      <alignment vertical="center" wrapText="1"/>
      <protection locked="0"/>
    </xf>
    <xf numFmtId="0" fontId="6" fillId="2" borderId="13" xfId="2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/>
    </xf>
    <xf numFmtId="3" fontId="9" fillId="7" borderId="6" xfId="0" applyNumberFormat="1" applyFont="1" applyFill="1" applyBorder="1" applyAlignment="1" applyProtection="1">
      <alignment horizontal="right" vertical="center" wrapText="1"/>
    </xf>
    <xf numFmtId="1" fontId="7" fillId="0" borderId="6" xfId="0" applyNumberFormat="1" applyFont="1" applyFill="1" applyBorder="1" applyAlignment="1" applyProtection="1">
      <alignment horizontal="right" vertical="center" wrapText="1"/>
    </xf>
    <xf numFmtId="1" fontId="7" fillId="7" borderId="6" xfId="0" applyNumberFormat="1" applyFont="1" applyFill="1" applyBorder="1" applyAlignment="1" applyProtection="1">
      <alignment horizontal="right" vertical="center" wrapText="1"/>
    </xf>
    <xf numFmtId="1" fontId="8" fillId="0" borderId="6" xfId="0" applyNumberFormat="1" applyFont="1" applyFill="1" applyBorder="1" applyAlignment="1" applyProtection="1">
      <alignment horizontal="right" vertical="center" wrapText="1"/>
    </xf>
    <xf numFmtId="1" fontId="8" fillId="7" borderId="6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3" fontId="6" fillId="0" borderId="6" xfId="0" applyNumberFormat="1" applyFont="1" applyBorder="1" applyAlignment="1" applyProtection="1">
      <alignment vertical="center"/>
    </xf>
    <xf numFmtId="3" fontId="6" fillId="0" borderId="7" xfId="0" applyNumberFormat="1" applyFont="1" applyFill="1" applyBorder="1" applyAlignment="1" applyProtection="1">
      <alignment vertical="center"/>
    </xf>
    <xf numFmtId="3" fontId="6" fillId="7" borderId="6" xfId="0" applyNumberFormat="1" applyFont="1" applyFill="1" applyBorder="1" applyAlignment="1" applyProtection="1">
      <alignment vertical="center"/>
    </xf>
    <xf numFmtId="3" fontId="6" fillId="0" borderId="6" xfId="0" applyNumberFormat="1" applyFont="1" applyFill="1" applyBorder="1" applyAlignment="1" applyProtection="1">
      <alignment vertical="center"/>
    </xf>
    <xf numFmtId="3" fontId="6" fillId="0" borderId="8" xfId="0" applyNumberFormat="1" applyFont="1" applyBorder="1" applyAlignment="1" applyProtection="1">
      <alignment vertical="center"/>
    </xf>
    <xf numFmtId="3" fontId="24" fillId="0" borderId="6" xfId="0" applyNumberFormat="1" applyFont="1" applyFill="1" applyBorder="1" applyAlignment="1" applyProtection="1">
      <alignment horizontal="right" vertical="center" wrapText="1"/>
    </xf>
    <xf numFmtId="9" fontId="25" fillId="0" borderId="6" xfId="0" applyNumberFormat="1" applyFont="1" applyFill="1" applyBorder="1" applyAlignment="1" applyProtection="1">
      <alignment horizontal="right" vertical="center" wrapText="1"/>
    </xf>
    <xf numFmtId="3" fontId="25" fillId="0" borderId="6" xfId="0" applyNumberFormat="1" applyFont="1" applyFill="1" applyBorder="1" applyAlignment="1" applyProtection="1">
      <alignment horizontal="right" vertical="center" wrapText="1"/>
    </xf>
    <xf numFmtId="0" fontId="23" fillId="0" borderId="19" xfId="0" applyFont="1" applyFill="1" applyBorder="1" applyAlignment="1">
      <alignment vertical="center" wrapText="1"/>
    </xf>
    <xf numFmtId="0" fontId="26" fillId="0" borderId="0" xfId="0" applyFont="1"/>
    <xf numFmtId="0" fontId="27" fillId="0" borderId="0" xfId="0" applyFont="1" applyBorder="1"/>
    <xf numFmtId="0" fontId="26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7" fillId="0" borderId="0" xfId="0" applyFont="1" applyBorder="1" applyAlignment="1">
      <alignment horizontal="right"/>
    </xf>
    <xf numFmtId="0" fontId="26" fillId="0" borderId="0" xfId="0" applyFont="1" applyAlignment="1">
      <alignment vertical="top" wrapText="1"/>
    </xf>
    <xf numFmtId="0" fontId="26" fillId="0" borderId="0" xfId="0" applyFont="1" applyBorder="1"/>
    <xf numFmtId="0" fontId="29" fillId="0" borderId="0" xfId="0" applyFont="1" applyBorder="1"/>
    <xf numFmtId="0" fontId="30" fillId="0" borderId="0" xfId="0" applyFont="1" applyBorder="1"/>
    <xf numFmtId="0" fontId="30" fillId="0" borderId="0" xfId="0" applyFont="1" applyBorder="1" applyAlignment="1">
      <alignment horizontal="right"/>
    </xf>
    <xf numFmtId="0" fontId="26" fillId="0" borderId="0" xfId="0" applyFont="1" applyFill="1" applyBorder="1"/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/>
    <xf numFmtId="0" fontId="31" fillId="0" borderId="0" xfId="0" applyFont="1" applyBorder="1" applyAlignment="1">
      <alignment horizontal="right"/>
    </xf>
    <xf numFmtId="0" fontId="32" fillId="0" borderId="0" xfId="0" applyFont="1" applyBorder="1"/>
    <xf numFmtId="9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33" fillId="0" borderId="0" xfId="0" applyFont="1" applyAlignment="1">
      <alignment horizontal="left" vertical="center" readingOrder="1"/>
    </xf>
    <xf numFmtId="0" fontId="34" fillId="0" borderId="0" xfId="0" applyFont="1" applyBorder="1" applyAlignment="1">
      <alignment vertical="center"/>
    </xf>
    <xf numFmtId="0" fontId="35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0" fontId="35" fillId="0" borderId="6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/>
    </xf>
    <xf numFmtId="9" fontId="34" fillId="0" borderId="7" xfId="3" applyFont="1" applyFill="1" applyBorder="1" applyAlignment="1">
      <alignment horizontal="center" vertical="center" wrapText="1"/>
    </xf>
    <xf numFmtId="9" fontId="36" fillId="0" borderId="7" xfId="3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4" fillId="0" borderId="7" xfId="0" applyFont="1" applyBorder="1" applyAlignment="1">
      <alignment vertical="center"/>
    </xf>
    <xf numFmtId="9" fontId="36" fillId="0" borderId="7" xfId="3" quotePrefix="1" applyFont="1" applyFill="1" applyBorder="1" applyAlignment="1">
      <alignment horizontal="center" vertical="center" wrapText="1"/>
    </xf>
    <xf numFmtId="0" fontId="34" fillId="0" borderId="2" xfId="0" quotePrefix="1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9" fontId="34" fillId="0" borderId="5" xfId="3" applyFont="1" applyFill="1" applyBorder="1" applyAlignment="1">
      <alignment horizontal="center" vertical="center" wrapText="1"/>
    </xf>
    <xf numFmtId="9" fontId="36" fillId="0" borderId="5" xfId="3" applyFont="1" applyFill="1" applyBorder="1" applyAlignment="1">
      <alignment horizontal="center" vertical="center" wrapText="1"/>
    </xf>
    <xf numFmtId="0" fontId="34" fillId="0" borderId="5" xfId="0" applyFont="1" applyBorder="1" applyAlignment="1">
      <alignment vertical="center"/>
    </xf>
    <xf numFmtId="0" fontId="34" fillId="0" borderId="7" xfId="0" applyFont="1" applyBorder="1" applyAlignment="1">
      <alignment vertical="center" wrapText="1"/>
    </xf>
    <xf numFmtId="9" fontId="34" fillId="0" borderId="7" xfId="3" quotePrefix="1" applyFont="1" applyFill="1" applyBorder="1" applyAlignment="1">
      <alignment horizontal="center" vertical="center" wrapText="1"/>
    </xf>
    <xf numFmtId="0" fontId="34" fillId="0" borderId="5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9" fontId="34" fillId="0" borderId="3" xfId="3" quotePrefix="1" applyFont="1" applyFill="1" applyBorder="1" applyAlignment="1">
      <alignment horizontal="center" vertical="center" wrapText="1"/>
    </xf>
    <xf numFmtId="9" fontId="36" fillId="0" borderId="3" xfId="3" quotePrefix="1" applyFont="1" applyFill="1" applyBorder="1" applyAlignment="1">
      <alignment horizontal="center" vertical="center" wrapText="1"/>
    </xf>
    <xf numFmtId="9" fontId="34" fillId="0" borderId="5" xfId="3" quotePrefix="1" applyFont="1" applyFill="1" applyBorder="1" applyAlignment="1">
      <alignment horizontal="center" vertical="center" wrapText="1"/>
    </xf>
    <xf numFmtId="9" fontId="36" fillId="0" borderId="5" xfId="3" quotePrefix="1" applyFont="1" applyFill="1" applyBorder="1" applyAlignment="1">
      <alignment horizontal="center" vertical="center" wrapText="1"/>
    </xf>
    <xf numFmtId="0" fontId="34" fillId="0" borderId="0" xfId="0" applyFont="1" applyBorder="1"/>
    <xf numFmtId="0" fontId="37" fillId="0" borderId="0" xfId="0" applyFont="1" applyBorder="1" applyAlignment="1">
      <alignment horizontal="right" wrapText="1"/>
    </xf>
    <xf numFmtId="0" fontId="36" fillId="0" borderId="0" xfId="0" applyFont="1" applyBorder="1" applyAlignment="1">
      <alignment vertical="center" wrapText="1"/>
    </xf>
    <xf numFmtId="0" fontId="36" fillId="0" borderId="0" xfId="4" applyFont="1" applyBorder="1" applyAlignment="1">
      <alignment horizontal="left" vertical="center" wrapText="1" indent="1"/>
    </xf>
    <xf numFmtId="0" fontId="36" fillId="0" borderId="0" xfId="0" applyFont="1" applyBorder="1" applyAlignment="1">
      <alignment horizontal="left" vertical="center" wrapText="1" indent="1"/>
    </xf>
    <xf numFmtId="3" fontId="36" fillId="0" borderId="8" xfId="0" applyNumberFormat="1" applyFont="1" applyBorder="1" applyAlignment="1">
      <alignment vertical="center" wrapText="1"/>
    </xf>
    <xf numFmtId="3" fontId="36" fillId="0" borderId="3" xfId="0" applyNumberFormat="1" applyFont="1" applyBorder="1" applyAlignment="1">
      <alignment vertical="center" wrapText="1"/>
    </xf>
    <xf numFmtId="3" fontId="36" fillId="0" borderId="7" xfId="0" applyNumberFormat="1" applyFont="1" applyBorder="1" applyAlignment="1">
      <alignment vertical="center" wrapText="1"/>
    </xf>
    <xf numFmtId="3" fontId="36" fillId="0" borderId="5" xfId="0" applyNumberFormat="1" applyFont="1" applyBorder="1" applyAlignment="1">
      <alignment vertical="center" wrapText="1"/>
    </xf>
    <xf numFmtId="3" fontId="36" fillId="0" borderId="20" xfId="0" applyNumberFormat="1" applyFont="1" applyBorder="1" applyAlignment="1">
      <alignment vertical="center" wrapText="1"/>
    </xf>
    <xf numFmtId="3" fontId="36" fillId="0" borderId="18" xfId="0" applyNumberFormat="1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/>
    </xf>
    <xf numFmtId="9" fontId="36" fillId="0" borderId="16" xfId="3" quotePrefix="1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vertical="center"/>
    </xf>
    <xf numFmtId="9" fontId="36" fillId="0" borderId="6" xfId="3" quotePrefix="1" applyFont="1" applyFill="1" applyBorder="1" applyAlignment="1">
      <alignment horizontal="center" vertical="center" wrapText="1"/>
    </xf>
    <xf numFmtId="3" fontId="34" fillId="0" borderId="6" xfId="0" applyNumberFormat="1" applyFont="1" applyBorder="1" applyAlignment="1">
      <alignment vertical="center"/>
    </xf>
    <xf numFmtId="1" fontId="34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19" xfId="0" applyFont="1" applyBorder="1" applyAlignment="1">
      <alignment vertical="center" wrapText="1"/>
    </xf>
    <xf numFmtId="0" fontId="35" fillId="0" borderId="3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3" fontId="34" fillId="0" borderId="5" xfId="0" applyNumberFormat="1" applyFont="1" applyBorder="1" applyAlignment="1">
      <alignment vertical="center"/>
    </xf>
    <xf numFmtId="3" fontId="34" fillId="7" borderId="3" xfId="0" applyNumberFormat="1" applyFont="1" applyFill="1" applyBorder="1" applyAlignment="1" applyProtection="1">
      <alignment horizontal="right" vertical="center" wrapText="1"/>
      <protection locked="0"/>
    </xf>
    <xf numFmtId="3" fontId="34" fillId="7" borderId="7" xfId="0" applyNumberFormat="1" applyFont="1" applyFill="1" applyBorder="1" applyAlignment="1" applyProtection="1">
      <alignment horizontal="right" vertical="center" wrapText="1"/>
      <protection locked="0"/>
    </xf>
    <xf numFmtId="3" fontId="34" fillId="7" borderId="5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3" fontId="6" fillId="0" borderId="14" xfId="0" applyNumberFormat="1" applyFont="1" applyBorder="1" applyAlignment="1" applyProtection="1">
      <alignment horizontal="left" vertical="center"/>
    </xf>
    <xf numFmtId="3" fontId="6" fillId="0" borderId="16" xfId="0" applyNumberFormat="1" applyFont="1" applyBorder="1" applyAlignment="1" applyProtection="1">
      <alignment horizontal="left" vertical="center"/>
    </xf>
    <xf numFmtId="3" fontId="6" fillId="0" borderId="17" xfId="0" applyNumberFormat="1" applyFont="1" applyBorder="1" applyAlignment="1" applyProtection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10" fillId="0" borderId="20" xfId="1" applyNumberFormat="1" applyFont="1" applyFill="1" applyBorder="1" applyAlignment="1">
      <alignment horizontal="right" vertical="center"/>
    </xf>
    <xf numFmtId="165" fontId="10" fillId="0" borderId="18" xfId="1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165" fontId="6" fillId="0" borderId="4" xfId="1" applyNumberFormat="1" applyFont="1" applyFill="1" applyBorder="1" applyAlignment="1">
      <alignment horizontal="right" vertical="center"/>
    </xf>
  </cellXfs>
  <cellStyles count="5">
    <cellStyle name="Prozent" xfId="1" builtinId="5"/>
    <cellStyle name="Prozent 2" xfId="3" xr:uid="{00000000-0005-0000-0000-000001000000}"/>
    <cellStyle name="Standard" xfId="0" builtinId="0"/>
    <cellStyle name="Standard 2" xfId="2" xr:uid="{00000000-0005-0000-0000-000003000000}"/>
    <cellStyle name="Standard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2981326</xdr:colOff>
      <xdr:row>45</xdr:row>
      <xdr:rowOff>47625</xdr:rowOff>
    </xdr:from>
    <xdr:to>
      <xdr:col>2</xdr:col>
      <xdr:colOff>45720</xdr:colOff>
      <xdr:row>46</xdr:row>
      <xdr:rowOff>152400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143251" y="9734550"/>
          <a:ext cx="55244" cy="304800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2981326</xdr:colOff>
      <xdr:row>48</xdr:row>
      <xdr:rowOff>47625</xdr:rowOff>
    </xdr:from>
    <xdr:to>
      <xdr:col>2</xdr:col>
      <xdr:colOff>45720</xdr:colOff>
      <xdr:row>49</xdr:row>
      <xdr:rowOff>152400</xdr:rowOff>
    </xdr:to>
    <xdr:sp macro="" textlink="">
      <xdr:nvSpPr>
        <xdr:cNvPr id="3" name="Geschweifte Klammer recht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143251" y="10334625"/>
          <a:ext cx="55244" cy="304800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0</xdr:colOff>
      <xdr:row>57</xdr:row>
      <xdr:rowOff>66674</xdr:rowOff>
    </xdr:from>
    <xdr:to>
      <xdr:col>2</xdr:col>
      <xdr:colOff>45719</xdr:colOff>
      <xdr:row>58</xdr:row>
      <xdr:rowOff>161924</xdr:rowOff>
    </xdr:to>
    <xdr:sp macro="" textlink="">
      <xdr:nvSpPr>
        <xdr:cNvPr id="4" name="Geschweifte Klammer recht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152775" y="12230099"/>
          <a:ext cx="45719" cy="295275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0</xdr:colOff>
      <xdr:row>60</xdr:row>
      <xdr:rowOff>66674</xdr:rowOff>
    </xdr:from>
    <xdr:to>
      <xdr:col>2</xdr:col>
      <xdr:colOff>45719</xdr:colOff>
      <xdr:row>61</xdr:row>
      <xdr:rowOff>161924</xdr:rowOff>
    </xdr:to>
    <xdr:sp macro="" textlink="">
      <xdr:nvSpPr>
        <xdr:cNvPr id="5" name="Geschweifte Klammer rechts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152775" y="12830174"/>
          <a:ext cx="45719" cy="295275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0</xdr:colOff>
      <xdr:row>69</xdr:row>
      <xdr:rowOff>66675</xdr:rowOff>
    </xdr:from>
    <xdr:to>
      <xdr:col>2</xdr:col>
      <xdr:colOff>45719</xdr:colOff>
      <xdr:row>70</xdr:row>
      <xdr:rowOff>171450</xdr:rowOff>
    </xdr:to>
    <xdr:sp macro="" textlink="">
      <xdr:nvSpPr>
        <xdr:cNvPr id="6" name="Geschweifte Klammer rechts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152775" y="14706600"/>
          <a:ext cx="45719" cy="304800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1906</xdr:colOff>
      <xdr:row>72</xdr:row>
      <xdr:rowOff>66675</xdr:rowOff>
    </xdr:from>
    <xdr:to>
      <xdr:col>2</xdr:col>
      <xdr:colOff>47625</xdr:colOff>
      <xdr:row>73</xdr:row>
      <xdr:rowOff>171450</xdr:rowOff>
    </xdr:to>
    <xdr:sp macro="" textlink="">
      <xdr:nvSpPr>
        <xdr:cNvPr id="7" name="Geschweifte Klammer rechts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154681" y="15306675"/>
          <a:ext cx="45719" cy="304800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0</xdr:colOff>
      <xdr:row>82</xdr:row>
      <xdr:rowOff>57150</xdr:rowOff>
    </xdr:from>
    <xdr:to>
      <xdr:col>2</xdr:col>
      <xdr:colOff>45719</xdr:colOff>
      <xdr:row>83</xdr:row>
      <xdr:rowOff>161925</xdr:rowOff>
    </xdr:to>
    <xdr:sp macro="" textlink="">
      <xdr:nvSpPr>
        <xdr:cNvPr id="8" name="Geschweifte Klammer recht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152775" y="17373600"/>
          <a:ext cx="45719" cy="304800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0</xdr:colOff>
      <xdr:row>85</xdr:row>
      <xdr:rowOff>57150</xdr:rowOff>
    </xdr:from>
    <xdr:to>
      <xdr:col>2</xdr:col>
      <xdr:colOff>45719</xdr:colOff>
      <xdr:row>86</xdr:row>
      <xdr:rowOff>161925</xdr:rowOff>
    </xdr:to>
    <xdr:sp macro="" textlink="">
      <xdr:nvSpPr>
        <xdr:cNvPr id="9" name="Geschweifte Klammer rechts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152775" y="17973675"/>
          <a:ext cx="45719" cy="304800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0</xdr:colOff>
      <xdr:row>82</xdr:row>
      <xdr:rowOff>57150</xdr:rowOff>
    </xdr:from>
    <xdr:to>
      <xdr:col>2</xdr:col>
      <xdr:colOff>45719</xdr:colOff>
      <xdr:row>83</xdr:row>
      <xdr:rowOff>161925</xdr:rowOff>
    </xdr:to>
    <xdr:sp macro="" textlink="">
      <xdr:nvSpPr>
        <xdr:cNvPr id="10" name="Geschweifte Klammer rechts 9">
          <a:extLst>
            <a:ext uri="{FF2B5EF4-FFF2-40B4-BE49-F238E27FC236}">
              <a16:creationId xmlns:a16="http://schemas.microsoft.com/office/drawing/2014/main" id="{5FA9A6A2-1DF5-4602-A71F-A42AF4616E4C}"/>
            </a:ext>
          </a:extLst>
        </xdr:cNvPr>
        <xdr:cNvSpPr/>
      </xdr:nvSpPr>
      <xdr:spPr>
        <a:xfrm>
          <a:off x="3302000" y="16522700"/>
          <a:ext cx="45719" cy="301625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0</xdr:colOff>
      <xdr:row>85</xdr:row>
      <xdr:rowOff>57150</xdr:rowOff>
    </xdr:from>
    <xdr:to>
      <xdr:col>2</xdr:col>
      <xdr:colOff>45719</xdr:colOff>
      <xdr:row>86</xdr:row>
      <xdr:rowOff>161925</xdr:rowOff>
    </xdr:to>
    <xdr:sp macro="" textlink="">
      <xdr:nvSpPr>
        <xdr:cNvPr id="11" name="Geschweifte Klammer rechts 10">
          <a:extLst>
            <a:ext uri="{FF2B5EF4-FFF2-40B4-BE49-F238E27FC236}">
              <a16:creationId xmlns:a16="http://schemas.microsoft.com/office/drawing/2014/main" id="{285B3629-2818-4067-8F12-C3736E492728}"/>
            </a:ext>
          </a:extLst>
        </xdr:cNvPr>
        <xdr:cNvSpPr/>
      </xdr:nvSpPr>
      <xdr:spPr>
        <a:xfrm>
          <a:off x="3302000" y="17303750"/>
          <a:ext cx="45719" cy="301625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0</xdr:colOff>
      <xdr:row>82</xdr:row>
      <xdr:rowOff>57150</xdr:rowOff>
    </xdr:from>
    <xdr:to>
      <xdr:col>2</xdr:col>
      <xdr:colOff>45719</xdr:colOff>
      <xdr:row>83</xdr:row>
      <xdr:rowOff>161925</xdr:rowOff>
    </xdr:to>
    <xdr:sp macro="" textlink="">
      <xdr:nvSpPr>
        <xdr:cNvPr id="12" name="Geschweifte Klammer rechts 11">
          <a:extLst>
            <a:ext uri="{FF2B5EF4-FFF2-40B4-BE49-F238E27FC236}">
              <a16:creationId xmlns:a16="http://schemas.microsoft.com/office/drawing/2014/main" id="{C63A2088-80E5-4F7C-84E9-DCB2A93174CF}"/>
            </a:ext>
          </a:extLst>
        </xdr:cNvPr>
        <xdr:cNvSpPr/>
      </xdr:nvSpPr>
      <xdr:spPr>
        <a:xfrm>
          <a:off x="3302000" y="16522700"/>
          <a:ext cx="45719" cy="301625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0</xdr:colOff>
      <xdr:row>85</xdr:row>
      <xdr:rowOff>57150</xdr:rowOff>
    </xdr:from>
    <xdr:to>
      <xdr:col>2</xdr:col>
      <xdr:colOff>45719</xdr:colOff>
      <xdr:row>86</xdr:row>
      <xdr:rowOff>161925</xdr:rowOff>
    </xdr:to>
    <xdr:sp macro="" textlink="">
      <xdr:nvSpPr>
        <xdr:cNvPr id="13" name="Geschweifte Klammer rechts 12">
          <a:extLst>
            <a:ext uri="{FF2B5EF4-FFF2-40B4-BE49-F238E27FC236}">
              <a16:creationId xmlns:a16="http://schemas.microsoft.com/office/drawing/2014/main" id="{7770E187-6B6E-49E1-B476-D49B4E0ABB41}"/>
            </a:ext>
          </a:extLst>
        </xdr:cNvPr>
        <xdr:cNvSpPr/>
      </xdr:nvSpPr>
      <xdr:spPr>
        <a:xfrm>
          <a:off x="3302000" y="17303750"/>
          <a:ext cx="45719" cy="301625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U105"/>
  <sheetViews>
    <sheetView showGridLines="0" tabSelected="1" zoomScaleNormal="100" workbookViewId="0">
      <selection activeCell="B4" sqref="B4"/>
    </sheetView>
  </sheetViews>
  <sheetFormatPr baseColWidth="10" defaultColWidth="0" defaultRowHeight="12.5" zeroHeight="1"/>
  <cols>
    <col min="1" max="1" width="2.453125" style="52" customWidth="1"/>
    <col min="2" max="2" width="41.54296875" style="52" bestFit="1" customWidth="1"/>
    <col min="3" max="3" width="1.26953125" style="53" customWidth="1"/>
    <col min="4" max="4" width="10.7265625" style="52" customWidth="1"/>
    <col min="5" max="5" width="12" style="52" customWidth="1"/>
    <col min="6" max="6" width="10.26953125" style="52" customWidth="1"/>
    <col min="7" max="11" width="9.453125" style="52" customWidth="1"/>
    <col min="12" max="12" width="1.26953125" style="52" customWidth="1"/>
    <col min="13" max="18" width="9.453125" style="52" customWidth="1"/>
    <col min="19" max="19" width="1.26953125" style="52" customWidth="1"/>
    <col min="20" max="20" width="8.453125" style="52" customWidth="1"/>
    <col min="21" max="21" width="0" style="55" hidden="1" customWidth="1"/>
    <col min="22" max="16384" width="31.26953125" style="52" hidden="1"/>
  </cols>
  <sheetData>
    <row r="1" spans="2:21" s="160" customFormat="1" ht="15" customHeight="1">
      <c r="B1" s="45" t="s">
        <v>0</v>
      </c>
      <c r="C1" s="45"/>
      <c r="D1" s="225" t="s">
        <v>1</v>
      </c>
      <c r="E1" s="226"/>
      <c r="K1" s="47" t="s">
        <v>2</v>
      </c>
      <c r="L1" s="161"/>
      <c r="U1" s="162"/>
    </row>
    <row r="2" spans="2:21" ht="15" customHeight="1">
      <c r="B2" s="49"/>
      <c r="C2" s="50"/>
      <c r="D2" s="51"/>
      <c r="F2" s="53"/>
      <c r="G2" s="53"/>
      <c r="H2" s="223"/>
      <c r="I2" s="223"/>
      <c r="J2" s="223"/>
      <c r="K2" s="224" t="s">
        <v>3</v>
      </c>
      <c r="L2" s="54"/>
    </row>
    <row r="3" spans="2:21" ht="15" customHeight="1">
      <c r="B3" s="49" t="s">
        <v>4</v>
      </c>
      <c r="C3" s="50"/>
      <c r="D3" s="51"/>
      <c r="I3" s="53"/>
      <c r="J3" s="53"/>
      <c r="K3" s="56" t="s">
        <v>5</v>
      </c>
      <c r="L3" s="53"/>
    </row>
    <row r="4" spans="2:21" ht="15" customHeight="1">
      <c r="B4" s="49" t="s">
        <v>6</v>
      </c>
      <c r="C4" s="50"/>
      <c r="D4" s="51"/>
      <c r="I4" s="53"/>
      <c r="J4" s="53"/>
      <c r="K4" s="56" t="s">
        <v>7</v>
      </c>
      <c r="L4" s="53"/>
    </row>
    <row r="5" spans="2:21" ht="36.75" customHeight="1">
      <c r="B5" s="217" t="s">
        <v>8</v>
      </c>
      <c r="C5" s="50"/>
      <c r="D5" s="51"/>
      <c r="L5" s="53"/>
    </row>
    <row r="6" spans="2:21" ht="20.149999999999999" customHeight="1">
      <c r="B6" s="217"/>
      <c r="C6" s="50"/>
      <c r="D6" s="51"/>
      <c r="L6" s="53"/>
    </row>
    <row r="7" spans="2:21" s="63" customFormat="1" ht="11.5">
      <c r="B7" s="57" t="s">
        <v>9</v>
      </c>
      <c r="C7" s="58"/>
      <c r="D7" s="59" t="s">
        <v>10</v>
      </c>
      <c r="E7" s="60">
        <v>4.4519999999999997E-2</v>
      </c>
      <c r="F7" s="60">
        <v>4.8989999999999999E-2</v>
      </c>
      <c r="G7" s="60">
        <v>7.3150000000000007E-2</v>
      </c>
      <c r="H7" s="60">
        <v>7.3150000000000007E-2</v>
      </c>
      <c r="I7" s="60">
        <v>7.3150000000000007E-2</v>
      </c>
      <c r="J7" s="60">
        <v>7.3150000000000007E-2</v>
      </c>
      <c r="K7" s="60">
        <v>6.105E-2</v>
      </c>
      <c r="L7" s="61"/>
      <c r="M7" s="62"/>
      <c r="N7" s="62"/>
      <c r="O7" s="62"/>
      <c r="P7" s="62"/>
      <c r="Q7" s="62"/>
      <c r="R7" s="62"/>
      <c r="U7" s="64"/>
    </row>
    <row r="8" spans="2:21" s="63" customFormat="1" ht="11.5">
      <c r="B8" s="65" t="s">
        <v>11</v>
      </c>
      <c r="C8" s="58"/>
      <c r="D8" s="66" t="s">
        <v>12</v>
      </c>
      <c r="E8" s="67">
        <v>12.610340000000001</v>
      </c>
      <c r="F8" s="67">
        <v>8.8660200000000007</v>
      </c>
      <c r="G8" s="67">
        <v>9.5630000000000006</v>
      </c>
      <c r="H8" s="67">
        <v>9.5630000000000006</v>
      </c>
      <c r="I8" s="67">
        <v>9.5630000000000006</v>
      </c>
      <c r="J8" s="67">
        <v>9.5630000000000006</v>
      </c>
      <c r="K8" s="67">
        <v>9.9696899999999999</v>
      </c>
      <c r="L8" s="61"/>
      <c r="M8" s="62"/>
      <c r="N8" s="62"/>
      <c r="O8" s="62"/>
      <c r="P8" s="62"/>
      <c r="Q8" s="62"/>
      <c r="R8" s="62"/>
      <c r="U8" s="64"/>
    </row>
    <row r="9" spans="2:21" s="70" customFormat="1" ht="20.149999999999999" customHeight="1">
      <c r="B9" s="68"/>
      <c r="C9" s="69"/>
      <c r="L9" s="71"/>
      <c r="U9" s="72"/>
    </row>
    <row r="10" spans="2:21" s="70" customFormat="1" ht="20.149999999999999" customHeight="1">
      <c r="B10" s="68"/>
      <c r="C10" s="69"/>
      <c r="D10" s="306" t="s">
        <v>13</v>
      </c>
      <c r="E10" s="306" t="s">
        <v>14</v>
      </c>
      <c r="F10" s="306" t="s">
        <v>15</v>
      </c>
      <c r="G10" s="306" t="s">
        <v>16</v>
      </c>
      <c r="H10" s="306" t="s">
        <v>17</v>
      </c>
      <c r="I10" s="306" t="s">
        <v>18</v>
      </c>
      <c r="J10" s="306" t="s">
        <v>19</v>
      </c>
      <c r="K10" s="306" t="s">
        <v>20</v>
      </c>
      <c r="L10" s="73"/>
      <c r="M10" s="308" t="s">
        <v>21</v>
      </c>
      <c r="N10" s="306" t="s">
        <v>22</v>
      </c>
      <c r="O10" s="306" t="s">
        <v>23</v>
      </c>
      <c r="P10" s="306" t="s">
        <v>24</v>
      </c>
      <c r="Q10" s="306" t="s">
        <v>25</v>
      </c>
      <c r="R10" s="306" t="s">
        <v>26</v>
      </c>
      <c r="U10" s="72"/>
    </row>
    <row r="11" spans="2:21" s="63" customFormat="1" ht="20.149999999999999" customHeight="1">
      <c r="B11" s="74" t="s">
        <v>27</v>
      </c>
      <c r="C11" s="75"/>
      <c r="D11" s="306"/>
      <c r="E11" s="306"/>
      <c r="F11" s="306"/>
      <c r="G11" s="306"/>
      <c r="H11" s="306"/>
      <c r="I11" s="306"/>
      <c r="J11" s="306"/>
      <c r="K11" s="307"/>
      <c r="L11" s="73"/>
      <c r="M11" s="308"/>
      <c r="N11" s="306"/>
      <c r="O11" s="306"/>
      <c r="P11" s="306"/>
      <c r="Q11" s="306"/>
      <c r="R11" s="306"/>
      <c r="U11" s="64"/>
    </row>
    <row r="12" spans="2:21" s="83" customFormat="1" ht="20.149999999999999" customHeight="1">
      <c r="B12" s="76" t="s">
        <v>28</v>
      </c>
      <c r="C12" s="77"/>
      <c r="D12" s="78" t="s">
        <v>29</v>
      </c>
      <c r="E12" s="79">
        <f>SUM('Beilage 2.3'!E9:E10)</f>
        <v>0.09</v>
      </c>
      <c r="F12" s="79">
        <f>'Beilage 2.3'!E30</f>
        <v>0.08</v>
      </c>
      <c r="G12" s="79">
        <f>'Beilage 2.3'!E45</f>
        <v>0.06</v>
      </c>
      <c r="H12" s="79">
        <f>'Beilage 2.3'!E57</f>
        <v>0.1</v>
      </c>
      <c r="I12" s="79">
        <f>'Beilage 2.3'!E69</f>
        <v>0.06</v>
      </c>
      <c r="J12" s="79">
        <f>'Beilage 2.3'!E81+'Beilage 2.3'!E82</f>
        <v>0.09</v>
      </c>
      <c r="K12" s="79">
        <f>'Beilage 2.3'!E94</f>
        <v>0.12</v>
      </c>
      <c r="L12" s="80"/>
      <c r="M12" s="81"/>
      <c r="N12" s="81"/>
      <c r="O12" s="82"/>
      <c r="P12" s="82"/>
      <c r="Q12" s="82"/>
      <c r="R12" s="82"/>
      <c r="U12" s="72"/>
    </row>
    <row r="13" spans="2:21" s="83" customFormat="1" ht="26.15" customHeight="1">
      <c r="B13" s="84" t="s">
        <v>30</v>
      </c>
      <c r="C13" s="85"/>
      <c r="D13" s="86" t="s">
        <v>31</v>
      </c>
      <c r="E13" s="87">
        <f>'Beilage 2.2'!F38</f>
        <v>0</v>
      </c>
      <c r="F13" s="87">
        <f>'Beilage 2.2'!H38</f>
        <v>0</v>
      </c>
      <c r="G13" s="87">
        <f>'Beilage 2.2'!J38</f>
        <v>0</v>
      </c>
      <c r="H13" s="87">
        <f>'Beilage 2.2'!L38</f>
        <v>0</v>
      </c>
      <c r="I13" s="87">
        <f>'Beilage 2.2'!N38</f>
        <v>0</v>
      </c>
      <c r="J13" s="87">
        <f>'Beilage 2.2'!P38</f>
        <v>0</v>
      </c>
      <c r="K13" s="87">
        <f>'Beilage 2.2'!R38</f>
        <v>0</v>
      </c>
      <c r="L13" s="88"/>
      <c r="M13" s="89"/>
      <c r="N13" s="89"/>
      <c r="O13" s="90"/>
      <c r="P13" s="90"/>
      <c r="Q13" s="90"/>
      <c r="R13" s="90"/>
      <c r="T13" s="91"/>
      <c r="U13" s="72"/>
    </row>
    <row r="14" spans="2:21" s="83" customFormat="1" ht="20.149999999999999" customHeight="1">
      <c r="B14" s="92" t="s">
        <v>32</v>
      </c>
      <c r="C14" s="93"/>
      <c r="D14" s="94" t="s">
        <v>33</v>
      </c>
      <c r="E14" s="95" t="e">
        <f t="shared" ref="E14:K14" si="0">(E7+E8/(E13^(1/3)))</f>
        <v>#DIV/0!</v>
      </c>
      <c r="F14" s="95" t="e">
        <f t="shared" si="0"/>
        <v>#DIV/0!</v>
      </c>
      <c r="G14" s="95" t="e">
        <f t="shared" si="0"/>
        <v>#DIV/0!</v>
      </c>
      <c r="H14" s="95" t="e">
        <f t="shared" si="0"/>
        <v>#DIV/0!</v>
      </c>
      <c r="I14" s="95" t="e">
        <f t="shared" si="0"/>
        <v>#DIV/0!</v>
      </c>
      <c r="J14" s="95" t="e">
        <f t="shared" si="0"/>
        <v>#DIV/0!</v>
      </c>
      <c r="K14" s="95" t="e">
        <f t="shared" si="0"/>
        <v>#DIV/0!</v>
      </c>
      <c r="L14" s="96"/>
      <c r="M14" s="97"/>
      <c r="N14" s="97"/>
      <c r="O14" s="98"/>
      <c r="P14" s="98"/>
      <c r="Q14" s="98"/>
      <c r="R14" s="98"/>
      <c r="U14" s="72"/>
    </row>
    <row r="15" spans="2:21" s="83" customFormat="1" ht="20.149999999999999" customHeight="1">
      <c r="B15" s="99" t="s">
        <v>34</v>
      </c>
      <c r="C15" s="100"/>
      <c r="D15" s="101" t="s">
        <v>35</v>
      </c>
      <c r="E15" s="102">
        <v>1</v>
      </c>
      <c r="F15" s="102">
        <v>1</v>
      </c>
      <c r="G15" s="102">
        <v>1</v>
      </c>
      <c r="H15" s="102">
        <v>1</v>
      </c>
      <c r="I15" s="102">
        <v>1</v>
      </c>
      <c r="J15" s="103">
        <v>1</v>
      </c>
      <c r="K15" s="103">
        <v>1</v>
      </c>
      <c r="L15" s="104"/>
      <c r="M15" s="105"/>
      <c r="N15" s="105"/>
      <c r="O15" s="106"/>
      <c r="P15" s="106"/>
      <c r="Q15" s="106"/>
      <c r="R15" s="106"/>
      <c r="S15" s="107"/>
      <c r="U15" s="72"/>
    </row>
    <row r="16" spans="2:21" s="116" customFormat="1" ht="20.149999999999999" customHeight="1">
      <c r="B16" s="108" t="s">
        <v>36</v>
      </c>
      <c r="C16" s="109"/>
      <c r="D16" s="110" t="s">
        <v>37</v>
      </c>
      <c r="E16" s="111">
        <v>1</v>
      </c>
      <c r="F16" s="111">
        <v>1</v>
      </c>
      <c r="G16" s="111">
        <v>1</v>
      </c>
      <c r="H16" s="111">
        <v>1</v>
      </c>
      <c r="I16" s="111">
        <v>1</v>
      </c>
      <c r="J16" s="111">
        <v>1</v>
      </c>
      <c r="K16" s="112">
        <v>1</v>
      </c>
      <c r="L16" s="113"/>
      <c r="M16" s="114"/>
      <c r="N16" s="114"/>
      <c r="O16" s="115"/>
      <c r="P16" s="115"/>
      <c r="Q16" s="115"/>
      <c r="R16" s="115"/>
      <c r="U16" s="117"/>
    </row>
    <row r="17" spans="2:21" s="116" customFormat="1" ht="20.149999999999999" customHeight="1">
      <c r="B17" s="99" t="s">
        <v>38</v>
      </c>
      <c r="C17" s="109"/>
      <c r="D17" s="118" t="s">
        <v>39</v>
      </c>
      <c r="E17" s="111">
        <v>1</v>
      </c>
      <c r="F17" s="111">
        <v>1</v>
      </c>
      <c r="G17" s="111">
        <v>1</v>
      </c>
      <c r="H17" s="111">
        <v>1</v>
      </c>
      <c r="I17" s="111">
        <v>1</v>
      </c>
      <c r="J17" s="111">
        <v>1</v>
      </c>
      <c r="K17" s="112">
        <v>1</v>
      </c>
      <c r="L17" s="119"/>
      <c r="M17" s="120"/>
      <c r="N17" s="120"/>
      <c r="O17" s="121"/>
      <c r="P17" s="121"/>
      <c r="Q17" s="121"/>
      <c r="R17" s="121"/>
      <c r="U17" s="117"/>
    </row>
    <row r="18" spans="2:21" s="116" customFormat="1" ht="20.149999999999999" customHeight="1">
      <c r="B18" s="122" t="s">
        <v>40</v>
      </c>
      <c r="C18" s="109"/>
      <c r="D18" s="123" t="s">
        <v>41</v>
      </c>
      <c r="E18" s="124">
        <v>1</v>
      </c>
      <c r="F18" s="124">
        <v>1</v>
      </c>
      <c r="G18" s="124">
        <v>1</v>
      </c>
      <c r="H18" s="124">
        <v>1</v>
      </c>
      <c r="I18" s="124">
        <v>1</v>
      </c>
      <c r="J18" s="124">
        <v>1</v>
      </c>
      <c r="K18" s="125">
        <v>1</v>
      </c>
      <c r="L18" s="113"/>
      <c r="M18" s="126"/>
      <c r="N18" s="126"/>
      <c r="O18" s="127"/>
      <c r="P18" s="127"/>
      <c r="Q18" s="127"/>
      <c r="R18" s="127"/>
      <c r="U18" s="117"/>
    </row>
    <row r="19" spans="2:21" s="116" customFormat="1" ht="20.149999999999999" customHeight="1">
      <c r="B19" s="128" t="s">
        <v>42</v>
      </c>
      <c r="C19" s="109"/>
      <c r="D19" s="129" t="e">
        <f>SUM(E19:K19)</f>
        <v>#DIV/0!</v>
      </c>
      <c r="E19" s="129" t="e">
        <f t="shared" ref="E19:K19" si="1">E13*E14/100*E16*E12*E17*E15*E18</f>
        <v>#DIV/0!</v>
      </c>
      <c r="F19" s="129" t="e">
        <f t="shared" si="1"/>
        <v>#DIV/0!</v>
      </c>
      <c r="G19" s="129" t="e">
        <f t="shared" si="1"/>
        <v>#DIV/0!</v>
      </c>
      <c r="H19" s="129" t="e">
        <f t="shared" si="1"/>
        <v>#DIV/0!</v>
      </c>
      <c r="I19" s="129" t="e">
        <f t="shared" si="1"/>
        <v>#DIV/0!</v>
      </c>
      <c r="J19" s="129" t="e">
        <f t="shared" si="1"/>
        <v>#DIV/0!</v>
      </c>
      <c r="K19" s="129" t="e">
        <f t="shared" si="1"/>
        <v>#DIV/0!</v>
      </c>
      <c r="L19" s="88"/>
      <c r="M19" s="129" t="s">
        <v>43</v>
      </c>
      <c r="N19" s="218" t="s">
        <v>43</v>
      </c>
      <c r="O19" s="218" t="s">
        <v>43</v>
      </c>
      <c r="P19" s="218" t="s">
        <v>43</v>
      </c>
      <c r="Q19" s="218" t="s">
        <v>43</v>
      </c>
      <c r="R19" s="218" t="s">
        <v>43</v>
      </c>
      <c r="U19" s="117"/>
    </row>
    <row r="20" spans="2:21" s="116" customFormat="1" ht="20.149999999999999" customHeight="1">
      <c r="B20" s="130" t="s">
        <v>44</v>
      </c>
      <c r="C20" s="109"/>
      <c r="D20" s="235">
        <f>SUM(E20:K20)/7</f>
        <v>0</v>
      </c>
      <c r="E20" s="297"/>
      <c r="F20" s="297"/>
      <c r="G20" s="297"/>
      <c r="H20" s="297"/>
      <c r="I20" s="297"/>
      <c r="J20" s="297"/>
      <c r="K20" s="297"/>
      <c r="L20" s="131"/>
      <c r="M20" s="219" t="s">
        <v>43</v>
      </c>
      <c r="N20" s="220" t="s">
        <v>43</v>
      </c>
      <c r="O20" s="220" t="s">
        <v>43</v>
      </c>
      <c r="P20" s="220" t="s">
        <v>43</v>
      </c>
      <c r="Q20" s="220" t="s">
        <v>43</v>
      </c>
      <c r="R20" s="220" t="s">
        <v>43</v>
      </c>
      <c r="U20" s="117"/>
    </row>
    <row r="21" spans="2:21" s="116" customFormat="1" ht="20.149999999999999" customHeight="1">
      <c r="B21" s="128" t="s">
        <v>45</v>
      </c>
      <c r="C21" s="132"/>
      <c r="D21" s="129" t="e">
        <f>SUM(E21:R21)</f>
        <v>#DIV/0!</v>
      </c>
      <c r="E21" s="129" t="e">
        <f>E19*E20</f>
        <v>#DIV/0!</v>
      </c>
      <c r="F21" s="129" t="e">
        <f t="shared" ref="F21:K21" si="2">+F19*F20</f>
        <v>#DIV/0!</v>
      </c>
      <c r="G21" s="129" t="e">
        <f t="shared" si="2"/>
        <v>#DIV/0!</v>
      </c>
      <c r="H21" s="129" t="e">
        <f t="shared" si="2"/>
        <v>#DIV/0!</v>
      </c>
      <c r="I21" s="129" t="e">
        <f t="shared" si="2"/>
        <v>#DIV/0!</v>
      </c>
      <c r="J21" s="129" t="e">
        <f t="shared" si="2"/>
        <v>#DIV/0!</v>
      </c>
      <c r="K21" s="129" t="e">
        <f t="shared" si="2"/>
        <v>#DIV/0!</v>
      </c>
      <c r="L21" s="88"/>
      <c r="M21" s="221">
        <f>'Beilage 2.4'!F7</f>
        <v>0</v>
      </c>
      <c r="N21" s="221">
        <f>'Beilage 2.4'!L7</f>
        <v>0</v>
      </c>
      <c r="O21" s="221">
        <f>'Beilage 2.4'!F20</f>
        <v>0</v>
      </c>
      <c r="P21" s="221">
        <f>'Beilage 2.4'!L20</f>
        <v>0</v>
      </c>
      <c r="Q21" s="221">
        <f>'Beilage 2.4'!F33</f>
        <v>0</v>
      </c>
      <c r="R21" s="221">
        <f>'Beilage 2.4'!L33</f>
        <v>0</v>
      </c>
      <c r="U21" s="117"/>
    </row>
    <row r="22" spans="2:21" s="116" customFormat="1" ht="20.149999999999999" customHeight="1">
      <c r="B22" s="128" t="s">
        <v>46</v>
      </c>
      <c r="C22" s="109"/>
      <c r="D22" s="133">
        <v>0.03</v>
      </c>
      <c r="E22" s="133">
        <f>D22</f>
        <v>0.03</v>
      </c>
      <c r="F22" s="133"/>
      <c r="G22" s="133"/>
      <c r="H22" s="133"/>
      <c r="I22" s="133"/>
      <c r="J22" s="133"/>
      <c r="K22" s="133"/>
      <c r="L22" s="134"/>
      <c r="M22" s="133"/>
      <c r="N22" s="133"/>
      <c r="O22" s="133"/>
      <c r="P22" s="133"/>
      <c r="Q22" s="133"/>
      <c r="R22" s="133"/>
      <c r="U22" s="117"/>
    </row>
    <row r="23" spans="2:21" s="116" customFormat="1" ht="20.149999999999999" customHeight="1">
      <c r="B23" s="128" t="s">
        <v>47</v>
      </c>
      <c r="C23" s="109"/>
      <c r="D23" s="135" t="e">
        <f>SUM(E23:R23)</f>
        <v>#DIV/0!</v>
      </c>
      <c r="E23" s="135" t="e">
        <f>E21*E22</f>
        <v>#DIV/0!</v>
      </c>
      <c r="F23" s="133"/>
      <c r="G23" s="133"/>
      <c r="H23" s="133"/>
      <c r="I23" s="133"/>
      <c r="J23" s="133"/>
      <c r="K23" s="133"/>
      <c r="L23" s="88"/>
      <c r="M23" s="135"/>
      <c r="N23" s="135"/>
      <c r="O23" s="135"/>
      <c r="P23" s="135"/>
      <c r="Q23" s="135"/>
      <c r="R23" s="135"/>
      <c r="U23" s="117"/>
    </row>
    <row r="24" spans="2:21" s="116" customFormat="1" ht="20.149999999999999" customHeight="1">
      <c r="B24" s="128" t="s">
        <v>48</v>
      </c>
      <c r="C24" s="109"/>
      <c r="D24" s="136">
        <v>0</v>
      </c>
      <c r="E24" s="136">
        <f>D24</f>
        <v>0</v>
      </c>
      <c r="F24" s="136">
        <f>D24</f>
        <v>0</v>
      </c>
      <c r="G24" s="136">
        <f>D24</f>
        <v>0</v>
      </c>
      <c r="H24" s="136">
        <f>D24</f>
        <v>0</v>
      </c>
      <c r="I24" s="136">
        <f>D24</f>
        <v>0</v>
      </c>
      <c r="J24" s="136">
        <f>D24</f>
        <v>0</v>
      </c>
      <c r="K24" s="136">
        <f>D24</f>
        <v>0</v>
      </c>
      <c r="L24" s="134"/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U24" s="117"/>
    </row>
    <row r="25" spans="2:21" s="116" customFormat="1" ht="20.149999999999999" customHeight="1">
      <c r="B25" s="128" t="s">
        <v>49</v>
      </c>
      <c r="C25" s="109"/>
      <c r="D25" s="129" t="e">
        <f>SUM(E25:N25)</f>
        <v>#DIV/0!</v>
      </c>
      <c r="E25" s="129" t="e">
        <f>-SUM(E21,E23)*E24</f>
        <v>#DIV/0!</v>
      </c>
      <c r="F25" s="129" t="e">
        <f t="shared" ref="F25:K25" si="3">-F21*F24</f>
        <v>#DIV/0!</v>
      </c>
      <c r="G25" s="129" t="e">
        <f t="shared" si="3"/>
        <v>#DIV/0!</v>
      </c>
      <c r="H25" s="129" t="e">
        <f t="shared" si="3"/>
        <v>#DIV/0!</v>
      </c>
      <c r="I25" s="129" t="e">
        <f t="shared" si="3"/>
        <v>#DIV/0!</v>
      </c>
      <c r="J25" s="129" t="e">
        <f t="shared" si="3"/>
        <v>#DIV/0!</v>
      </c>
      <c r="K25" s="129" t="e">
        <f t="shared" si="3"/>
        <v>#DIV/0!</v>
      </c>
      <c r="L25" s="88"/>
      <c r="M25" s="129">
        <f t="shared" ref="M25:R25" si="4">-M21*M24</f>
        <v>0</v>
      </c>
      <c r="N25" s="129">
        <f t="shared" si="4"/>
        <v>0</v>
      </c>
      <c r="O25" s="129">
        <f t="shared" si="4"/>
        <v>0</v>
      </c>
      <c r="P25" s="129">
        <f t="shared" si="4"/>
        <v>0</v>
      </c>
      <c r="Q25" s="129">
        <f t="shared" si="4"/>
        <v>0</v>
      </c>
      <c r="R25" s="129">
        <f t="shared" si="4"/>
        <v>0</v>
      </c>
      <c r="U25" s="117"/>
    </row>
    <row r="26" spans="2:21" s="116" customFormat="1" ht="20.149999999999999" customHeight="1">
      <c r="B26" s="137" t="s">
        <v>50</v>
      </c>
      <c r="C26" s="93"/>
      <c r="D26" s="129" t="e">
        <f>SUM(E26:R26)</f>
        <v>#DIV/0!</v>
      </c>
      <c r="E26" s="129" t="e">
        <f>SUM(E21,E23,E25)</f>
        <v>#DIV/0!</v>
      </c>
      <c r="F26" s="129" t="e">
        <f t="shared" ref="F26:K26" si="5">+F21+F25</f>
        <v>#DIV/0!</v>
      </c>
      <c r="G26" s="129" t="e">
        <f t="shared" si="5"/>
        <v>#DIV/0!</v>
      </c>
      <c r="H26" s="129" t="e">
        <f t="shared" si="5"/>
        <v>#DIV/0!</v>
      </c>
      <c r="I26" s="129" t="e">
        <f t="shared" si="5"/>
        <v>#DIV/0!</v>
      </c>
      <c r="J26" s="129" t="e">
        <f t="shared" si="5"/>
        <v>#DIV/0!</v>
      </c>
      <c r="K26" s="129" t="e">
        <f t="shared" si="5"/>
        <v>#DIV/0!</v>
      </c>
      <c r="L26" s="88"/>
      <c r="M26" s="129">
        <f t="shared" ref="M26:R26" si="6">+M21+M25</f>
        <v>0</v>
      </c>
      <c r="N26" s="129">
        <f t="shared" si="6"/>
        <v>0</v>
      </c>
      <c r="O26" s="129">
        <f t="shared" si="6"/>
        <v>0</v>
      </c>
      <c r="P26" s="129">
        <f t="shared" si="6"/>
        <v>0</v>
      </c>
      <c r="Q26" s="129">
        <f t="shared" si="6"/>
        <v>0</v>
      </c>
      <c r="R26" s="129">
        <f t="shared" si="6"/>
        <v>0</v>
      </c>
      <c r="U26" s="117"/>
    </row>
    <row r="27" spans="2:21" s="116" customFormat="1" ht="20.149999999999999" customHeight="1">
      <c r="B27" s="138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U27" s="117"/>
    </row>
    <row r="28" spans="2:21" s="116" customFormat="1" ht="20.149999999999999" customHeight="1">
      <c r="B28" s="138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U28" s="117"/>
    </row>
    <row r="29" spans="2:21" s="116" customFormat="1" ht="20.149999999999999" customHeight="1">
      <c r="B29" s="138"/>
      <c r="C29" s="138"/>
      <c r="D29" s="306" t="s">
        <v>13</v>
      </c>
      <c r="E29" s="306" t="s">
        <v>14</v>
      </c>
      <c r="F29" s="306" t="s">
        <v>15</v>
      </c>
      <c r="G29" s="306" t="s">
        <v>16</v>
      </c>
      <c r="H29" s="306" t="s">
        <v>17</v>
      </c>
      <c r="I29" s="306" t="s">
        <v>18</v>
      </c>
      <c r="J29" s="306" t="s">
        <v>19</v>
      </c>
      <c r="K29" s="306" t="s">
        <v>20</v>
      </c>
      <c r="L29" s="73"/>
      <c r="M29" s="308" t="s">
        <v>21</v>
      </c>
      <c r="N29" s="306" t="s">
        <v>22</v>
      </c>
      <c r="O29" s="306" t="s">
        <v>23</v>
      </c>
      <c r="P29" s="306" t="s">
        <v>24</v>
      </c>
      <c r="Q29" s="306" t="s">
        <v>51</v>
      </c>
      <c r="R29" s="306" t="s">
        <v>52</v>
      </c>
      <c r="U29" s="117"/>
    </row>
    <row r="30" spans="2:21" s="63" customFormat="1" ht="20.149999999999999" customHeight="1">
      <c r="B30" s="74" t="s">
        <v>53</v>
      </c>
      <c r="C30" s="75"/>
      <c r="D30" s="306"/>
      <c r="E30" s="306"/>
      <c r="F30" s="306"/>
      <c r="G30" s="306"/>
      <c r="H30" s="306"/>
      <c r="I30" s="306"/>
      <c r="J30" s="306"/>
      <c r="K30" s="307"/>
      <c r="L30" s="73"/>
      <c r="M30" s="308"/>
      <c r="N30" s="306"/>
      <c r="O30" s="306"/>
      <c r="P30" s="306"/>
      <c r="Q30" s="306"/>
      <c r="R30" s="306"/>
      <c r="U30" s="64"/>
    </row>
    <row r="31" spans="2:21" s="83" customFormat="1" ht="20.149999999999999" customHeight="1">
      <c r="B31" s="76" t="s">
        <v>28</v>
      </c>
      <c r="C31" s="77"/>
      <c r="D31" s="78" t="s">
        <v>29</v>
      </c>
      <c r="E31" s="79">
        <f>SUM('Beilage 2.3'!E11:E14)</f>
        <v>0.23</v>
      </c>
      <c r="F31" s="79">
        <f>SUM('Beilage 2.3'!E31:E32)</f>
        <v>0.24</v>
      </c>
      <c r="G31" s="79">
        <f>SUM('Beilage 2.3'!E46:E47)</f>
        <v>0.18</v>
      </c>
      <c r="H31" s="79">
        <f>SUM('Beilage 2.3'!E58:E59)</f>
        <v>0.2</v>
      </c>
      <c r="I31" s="79">
        <f>SUM('Beilage 2.3'!E70:E71)</f>
        <v>0.2</v>
      </c>
      <c r="J31" s="79">
        <f>SUM('Beilage 2.3'!E83:E84)</f>
        <v>0.2</v>
      </c>
      <c r="K31" s="79">
        <f>SUM('Beilage 2.3'!E95:E96)</f>
        <v>0.20499999999999999</v>
      </c>
      <c r="L31" s="80"/>
      <c r="M31" s="81"/>
      <c r="N31" s="82"/>
      <c r="O31" s="82"/>
      <c r="P31" s="82"/>
      <c r="Q31" s="82"/>
      <c r="R31" s="82"/>
      <c r="U31" s="72"/>
    </row>
    <row r="32" spans="2:21" s="83" customFormat="1" ht="26.15" customHeight="1">
      <c r="B32" s="84" t="s">
        <v>30</v>
      </c>
      <c r="C32" s="85"/>
      <c r="D32" s="86" t="s">
        <v>31</v>
      </c>
      <c r="E32" s="87">
        <f t="shared" ref="E32:K33" si="7">+E13</f>
        <v>0</v>
      </c>
      <c r="F32" s="87">
        <f t="shared" si="7"/>
        <v>0</v>
      </c>
      <c r="G32" s="87">
        <f t="shared" si="7"/>
        <v>0</v>
      </c>
      <c r="H32" s="87">
        <f t="shared" si="7"/>
        <v>0</v>
      </c>
      <c r="I32" s="87">
        <f t="shared" si="7"/>
        <v>0</v>
      </c>
      <c r="J32" s="87">
        <f t="shared" si="7"/>
        <v>0</v>
      </c>
      <c r="K32" s="87">
        <f t="shared" si="7"/>
        <v>0</v>
      </c>
      <c r="L32" s="88"/>
      <c r="M32" s="89"/>
      <c r="N32" s="90"/>
      <c r="O32" s="90"/>
      <c r="P32" s="90"/>
      <c r="Q32" s="90"/>
      <c r="R32" s="90"/>
      <c r="U32" s="72"/>
    </row>
    <row r="33" spans="2:21" s="83" customFormat="1" ht="20.149999999999999" customHeight="1">
      <c r="B33" s="92" t="s">
        <v>32</v>
      </c>
      <c r="C33" s="93"/>
      <c r="D33" s="94" t="s">
        <v>33</v>
      </c>
      <c r="E33" s="95" t="e">
        <f t="shared" si="7"/>
        <v>#DIV/0!</v>
      </c>
      <c r="F33" s="95" t="e">
        <f t="shared" si="7"/>
        <v>#DIV/0!</v>
      </c>
      <c r="G33" s="95" t="e">
        <f t="shared" si="7"/>
        <v>#DIV/0!</v>
      </c>
      <c r="H33" s="95" t="e">
        <f t="shared" si="7"/>
        <v>#DIV/0!</v>
      </c>
      <c r="I33" s="95" t="e">
        <f t="shared" si="7"/>
        <v>#DIV/0!</v>
      </c>
      <c r="J33" s="95" t="e">
        <f t="shared" si="7"/>
        <v>#DIV/0!</v>
      </c>
      <c r="K33" s="95" t="e">
        <f t="shared" si="7"/>
        <v>#DIV/0!</v>
      </c>
      <c r="L33" s="96"/>
      <c r="M33" s="97"/>
      <c r="N33" s="98"/>
      <c r="O33" s="98"/>
      <c r="P33" s="98"/>
      <c r="Q33" s="98"/>
      <c r="R33" s="98"/>
      <c r="U33" s="72"/>
    </row>
    <row r="34" spans="2:21" s="83" customFormat="1" ht="20.149999999999999" customHeight="1">
      <c r="B34" s="140" t="s">
        <v>34</v>
      </c>
      <c r="C34" s="85"/>
      <c r="D34" s="101" t="s">
        <v>35</v>
      </c>
      <c r="E34" s="102">
        <v>1</v>
      </c>
      <c r="F34" s="102">
        <v>1</v>
      </c>
      <c r="G34" s="102">
        <v>1</v>
      </c>
      <c r="H34" s="102">
        <v>1</v>
      </c>
      <c r="I34" s="102">
        <v>1</v>
      </c>
      <c r="J34" s="103">
        <v>1</v>
      </c>
      <c r="K34" s="103">
        <v>1</v>
      </c>
      <c r="L34" s="104"/>
      <c r="M34" s="105"/>
      <c r="N34" s="106"/>
      <c r="O34" s="106"/>
      <c r="P34" s="106"/>
      <c r="Q34" s="106"/>
      <c r="R34" s="106"/>
      <c r="S34" s="107"/>
      <c r="U34" s="72"/>
    </row>
    <row r="35" spans="2:21" s="116" customFormat="1" ht="20.149999999999999" customHeight="1">
      <c r="B35" s="108" t="s">
        <v>36</v>
      </c>
      <c r="C35" s="109"/>
      <c r="D35" s="110" t="s">
        <v>37</v>
      </c>
      <c r="E35" s="111">
        <v>1</v>
      </c>
      <c r="F35" s="111">
        <v>1</v>
      </c>
      <c r="G35" s="111">
        <v>1</v>
      </c>
      <c r="H35" s="111">
        <v>1</v>
      </c>
      <c r="I35" s="111">
        <v>1</v>
      </c>
      <c r="J35" s="111">
        <v>1</v>
      </c>
      <c r="K35" s="112">
        <v>1</v>
      </c>
      <c r="L35" s="113"/>
      <c r="M35" s="114"/>
      <c r="N35" s="115"/>
      <c r="O35" s="115"/>
      <c r="P35" s="115"/>
      <c r="Q35" s="115"/>
      <c r="R35" s="115"/>
      <c r="U35" s="117"/>
    </row>
    <row r="36" spans="2:21" s="116" customFormat="1" ht="20.149999999999999" customHeight="1">
      <c r="B36" s="99" t="s">
        <v>38</v>
      </c>
      <c r="C36" s="109"/>
      <c r="D36" s="118" t="s">
        <v>39</v>
      </c>
      <c r="E36" s="111">
        <v>1</v>
      </c>
      <c r="F36" s="111">
        <v>1</v>
      </c>
      <c r="G36" s="111">
        <v>1</v>
      </c>
      <c r="H36" s="111">
        <v>1</v>
      </c>
      <c r="I36" s="111">
        <v>1</v>
      </c>
      <c r="J36" s="111">
        <v>1</v>
      </c>
      <c r="K36" s="112">
        <v>1</v>
      </c>
      <c r="L36" s="119"/>
      <c r="M36" s="120"/>
      <c r="N36" s="121"/>
      <c r="O36" s="121"/>
      <c r="P36" s="121"/>
      <c r="Q36" s="121"/>
      <c r="R36" s="121"/>
      <c r="U36" s="117"/>
    </row>
    <row r="37" spans="2:21" s="116" customFormat="1" ht="20.149999999999999" customHeight="1">
      <c r="B37" s="122" t="s">
        <v>40</v>
      </c>
      <c r="C37" s="109"/>
      <c r="D37" s="123" t="s">
        <v>41</v>
      </c>
      <c r="E37" s="124">
        <v>1</v>
      </c>
      <c r="F37" s="124">
        <v>1</v>
      </c>
      <c r="G37" s="124">
        <v>1</v>
      </c>
      <c r="H37" s="124">
        <v>1</v>
      </c>
      <c r="I37" s="124">
        <v>1</v>
      </c>
      <c r="J37" s="124">
        <v>1</v>
      </c>
      <c r="K37" s="125">
        <v>1</v>
      </c>
      <c r="L37" s="113"/>
      <c r="M37" s="126"/>
      <c r="N37" s="127"/>
      <c r="O37" s="127"/>
      <c r="P37" s="127"/>
      <c r="Q37" s="127"/>
      <c r="R37" s="127"/>
      <c r="U37" s="117"/>
    </row>
    <row r="38" spans="2:21" s="116" customFormat="1" ht="20.149999999999999" customHeight="1">
      <c r="B38" s="128" t="s">
        <v>42</v>
      </c>
      <c r="C38" s="132"/>
      <c r="D38" s="129" t="e">
        <f>SUM(E38:K38)</f>
        <v>#DIV/0!</v>
      </c>
      <c r="E38" s="129" t="e">
        <f t="shared" ref="E38:K38" si="8">E32*E33/100*E35*E31*E36*E34*E37</f>
        <v>#DIV/0!</v>
      </c>
      <c r="F38" s="129" t="e">
        <f t="shared" si="8"/>
        <v>#DIV/0!</v>
      </c>
      <c r="G38" s="129" t="e">
        <f t="shared" si="8"/>
        <v>#DIV/0!</v>
      </c>
      <c r="H38" s="129" t="e">
        <f t="shared" si="8"/>
        <v>#DIV/0!</v>
      </c>
      <c r="I38" s="129" t="e">
        <f t="shared" si="8"/>
        <v>#DIV/0!</v>
      </c>
      <c r="J38" s="129" t="e">
        <f t="shared" si="8"/>
        <v>#DIV/0!</v>
      </c>
      <c r="K38" s="129" t="e">
        <f t="shared" si="8"/>
        <v>#DIV/0!</v>
      </c>
      <c r="L38" s="88"/>
      <c r="M38" s="129" t="s">
        <v>43</v>
      </c>
      <c r="N38" s="218" t="s">
        <v>43</v>
      </c>
      <c r="O38" s="218" t="s">
        <v>43</v>
      </c>
      <c r="P38" s="218" t="s">
        <v>43</v>
      </c>
      <c r="Q38" s="218" t="s">
        <v>43</v>
      </c>
      <c r="R38" s="218" t="s">
        <v>43</v>
      </c>
      <c r="U38" s="117"/>
    </row>
    <row r="39" spans="2:21" s="116" customFormat="1" ht="20.149999999999999" customHeight="1">
      <c r="B39" s="130" t="s">
        <v>44</v>
      </c>
      <c r="C39" s="109"/>
      <c r="D39" s="235">
        <f>SUM(E39:K39)/7</f>
        <v>0</v>
      </c>
      <c r="E39" s="297"/>
      <c r="F39" s="297"/>
      <c r="G39" s="297"/>
      <c r="H39" s="297"/>
      <c r="I39" s="297"/>
      <c r="J39" s="297"/>
      <c r="K39" s="297"/>
      <c r="L39" s="131"/>
      <c r="M39" s="219" t="s">
        <v>43</v>
      </c>
      <c r="N39" s="220" t="s">
        <v>43</v>
      </c>
      <c r="O39" s="220" t="s">
        <v>43</v>
      </c>
      <c r="P39" s="220" t="s">
        <v>43</v>
      </c>
      <c r="Q39" s="220" t="s">
        <v>43</v>
      </c>
      <c r="R39" s="220" t="s">
        <v>43</v>
      </c>
      <c r="U39" s="117"/>
    </row>
    <row r="40" spans="2:21" s="116" customFormat="1" ht="20.149999999999999" customHeight="1">
      <c r="B40" s="128" t="s">
        <v>45</v>
      </c>
      <c r="C40" s="109"/>
      <c r="D40" s="129" t="e">
        <f>SUM(E40:R40)</f>
        <v>#DIV/0!</v>
      </c>
      <c r="E40" s="129" t="e">
        <f>E38*E39</f>
        <v>#DIV/0!</v>
      </c>
      <c r="F40" s="129" t="e">
        <f t="shared" ref="F40:K40" si="9">F38*F39</f>
        <v>#DIV/0!</v>
      </c>
      <c r="G40" s="129" t="e">
        <f t="shared" si="9"/>
        <v>#DIV/0!</v>
      </c>
      <c r="H40" s="129" t="e">
        <f t="shared" si="9"/>
        <v>#DIV/0!</v>
      </c>
      <c r="I40" s="129" t="e">
        <f t="shared" si="9"/>
        <v>#DIV/0!</v>
      </c>
      <c r="J40" s="129" t="e">
        <f t="shared" si="9"/>
        <v>#DIV/0!</v>
      </c>
      <c r="K40" s="129" t="e">
        <f t="shared" si="9"/>
        <v>#DIV/0!</v>
      </c>
      <c r="L40" s="88"/>
      <c r="M40" s="221">
        <f>SUM('Beilage 2.4'!F8:F9)</f>
        <v>0</v>
      </c>
      <c r="N40" s="221">
        <f>SUM('Beilage 2.4'!L8:L9)</f>
        <v>0</v>
      </c>
      <c r="O40" s="221">
        <f>SUM('Beilage 2.4'!F21:F22)</f>
        <v>0</v>
      </c>
      <c r="P40" s="221">
        <f>SUM('Beilage 2.4'!L21:L22)</f>
        <v>0</v>
      </c>
      <c r="Q40" s="221">
        <f>SUM('Beilage 2.4'!F34:F35)</f>
        <v>0</v>
      </c>
      <c r="R40" s="221">
        <f>SUM('Beilage 2.4'!L34:L35)</f>
        <v>0</v>
      </c>
      <c r="U40" s="117"/>
    </row>
    <row r="41" spans="2:21" s="116" customFormat="1" ht="20.149999999999999" customHeight="1">
      <c r="B41" s="128" t="s">
        <v>46</v>
      </c>
      <c r="C41" s="109"/>
      <c r="D41" s="133">
        <v>0.03</v>
      </c>
      <c r="E41" s="133">
        <f>D41</f>
        <v>0.03</v>
      </c>
      <c r="F41" s="133"/>
      <c r="G41" s="133"/>
      <c r="H41" s="133"/>
      <c r="I41" s="133"/>
      <c r="J41" s="133"/>
      <c r="K41" s="133"/>
      <c r="L41" s="134"/>
      <c r="M41" s="133"/>
      <c r="N41" s="133"/>
      <c r="O41" s="133"/>
      <c r="P41" s="133"/>
      <c r="Q41" s="133"/>
      <c r="R41" s="133"/>
      <c r="U41" s="117"/>
    </row>
    <row r="42" spans="2:21" s="116" customFormat="1" ht="20.149999999999999" customHeight="1">
      <c r="B42" s="128" t="s">
        <v>47</v>
      </c>
      <c r="C42" s="109"/>
      <c r="D42" s="135" t="e">
        <f>SUM(E42:R42)</f>
        <v>#DIV/0!</v>
      </c>
      <c r="E42" s="135" t="e">
        <f>E40*E41</f>
        <v>#DIV/0!</v>
      </c>
      <c r="F42" s="133"/>
      <c r="G42" s="133"/>
      <c r="H42" s="133"/>
      <c r="I42" s="133"/>
      <c r="J42" s="133"/>
      <c r="K42" s="133"/>
      <c r="L42" s="88"/>
      <c r="M42" s="135"/>
      <c r="N42" s="135"/>
      <c r="O42" s="135"/>
      <c r="P42" s="135"/>
      <c r="Q42" s="135"/>
      <c r="R42" s="135"/>
      <c r="U42" s="117"/>
    </row>
    <row r="43" spans="2:21" s="116" customFormat="1" ht="20.149999999999999" customHeight="1">
      <c r="B43" s="128" t="s">
        <v>48</v>
      </c>
      <c r="C43" s="109"/>
      <c r="D43" s="141">
        <v>0</v>
      </c>
      <c r="E43" s="136">
        <f>D43</f>
        <v>0</v>
      </c>
      <c r="F43" s="136">
        <f>D43</f>
        <v>0</v>
      </c>
      <c r="G43" s="136">
        <f>D43</f>
        <v>0</v>
      </c>
      <c r="H43" s="136">
        <f>D43</f>
        <v>0</v>
      </c>
      <c r="I43" s="136">
        <f>D43</f>
        <v>0</v>
      </c>
      <c r="J43" s="136">
        <f>D43</f>
        <v>0</v>
      </c>
      <c r="K43" s="136">
        <f>D43</f>
        <v>0</v>
      </c>
      <c r="L43" s="142"/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U43" s="117"/>
    </row>
    <row r="44" spans="2:21" s="116" customFormat="1" ht="20.149999999999999" customHeight="1">
      <c r="B44" s="128" t="s">
        <v>49</v>
      </c>
      <c r="C44" s="109"/>
      <c r="D44" s="143" t="e">
        <f>SUM(E44:N44)</f>
        <v>#DIV/0!</v>
      </c>
      <c r="E44" s="129" t="e">
        <f>-SUM(E40,E42)*E43</f>
        <v>#DIV/0!</v>
      </c>
      <c r="F44" s="129" t="e">
        <f t="shared" ref="F44:R44" si="10">-F40*F43</f>
        <v>#DIV/0!</v>
      </c>
      <c r="G44" s="129" t="e">
        <f t="shared" si="10"/>
        <v>#DIV/0!</v>
      </c>
      <c r="H44" s="129" t="e">
        <f t="shared" si="10"/>
        <v>#DIV/0!</v>
      </c>
      <c r="I44" s="129" t="e">
        <f t="shared" si="10"/>
        <v>#DIV/0!</v>
      </c>
      <c r="J44" s="129" t="e">
        <f t="shared" si="10"/>
        <v>#DIV/0!</v>
      </c>
      <c r="K44" s="129" t="e">
        <f t="shared" si="10"/>
        <v>#DIV/0!</v>
      </c>
      <c r="L44" s="88"/>
      <c r="M44" s="129">
        <f t="shared" ref="M44" si="11">-M40*M43</f>
        <v>0</v>
      </c>
      <c r="N44" s="129">
        <f t="shared" si="10"/>
        <v>0</v>
      </c>
      <c r="O44" s="129">
        <f t="shared" si="10"/>
        <v>0</v>
      </c>
      <c r="P44" s="129">
        <f t="shared" si="10"/>
        <v>0</v>
      </c>
      <c r="Q44" s="129">
        <f t="shared" si="10"/>
        <v>0</v>
      </c>
      <c r="R44" s="129">
        <f t="shared" si="10"/>
        <v>0</v>
      </c>
      <c r="U44" s="117"/>
    </row>
    <row r="45" spans="2:21" s="116" customFormat="1" ht="20.149999999999999" customHeight="1">
      <c r="B45" s="137" t="s">
        <v>50</v>
      </c>
      <c r="C45" s="93"/>
      <c r="D45" s="144" t="e">
        <f>SUM(E45:R45)</f>
        <v>#DIV/0!</v>
      </c>
      <c r="E45" s="129" t="e">
        <f>SUM(E40,E42,E44)</f>
        <v>#DIV/0!</v>
      </c>
      <c r="F45" s="144" t="e">
        <f t="shared" ref="F45:R45" si="12">+F40+F44</f>
        <v>#DIV/0!</v>
      </c>
      <c r="G45" s="144" t="e">
        <f t="shared" si="12"/>
        <v>#DIV/0!</v>
      </c>
      <c r="H45" s="144" t="e">
        <f t="shared" si="12"/>
        <v>#DIV/0!</v>
      </c>
      <c r="I45" s="144" t="e">
        <f t="shared" si="12"/>
        <v>#DIV/0!</v>
      </c>
      <c r="J45" s="129" t="e">
        <f t="shared" si="12"/>
        <v>#DIV/0!</v>
      </c>
      <c r="K45" s="129" t="e">
        <f t="shared" si="12"/>
        <v>#DIV/0!</v>
      </c>
      <c r="L45" s="88"/>
      <c r="M45" s="129">
        <f t="shared" ref="M45" si="13">+M40+M44</f>
        <v>0</v>
      </c>
      <c r="N45" s="129">
        <f t="shared" si="12"/>
        <v>0</v>
      </c>
      <c r="O45" s="129">
        <f t="shared" si="12"/>
        <v>0</v>
      </c>
      <c r="P45" s="129">
        <f t="shared" si="12"/>
        <v>0</v>
      </c>
      <c r="Q45" s="129">
        <f t="shared" si="12"/>
        <v>0</v>
      </c>
      <c r="R45" s="129">
        <f t="shared" si="12"/>
        <v>0</v>
      </c>
      <c r="S45" s="145"/>
      <c r="U45" s="117"/>
    </row>
    <row r="46" spans="2:21" s="63" customFormat="1" ht="20.149999999999999" customHeight="1">
      <c r="B46" s="227" t="s">
        <v>54</v>
      </c>
      <c r="C46" s="75"/>
      <c r="L46" s="75"/>
      <c r="M46" s="75"/>
      <c r="U46" s="64"/>
    </row>
    <row r="47" spans="2:21" s="63" customFormat="1" ht="20.149999999999999" customHeight="1">
      <c r="C47" s="75"/>
      <c r="L47" s="75"/>
      <c r="M47" s="75"/>
      <c r="U47" s="64"/>
    </row>
    <row r="48" spans="2:21" s="63" customFormat="1" ht="20.149999999999999" customHeight="1">
      <c r="C48" s="75"/>
      <c r="L48" s="75"/>
      <c r="M48" s="75"/>
      <c r="U48" s="64"/>
    </row>
    <row r="49" spans="2:21" s="63" customFormat="1" ht="20.149999999999999" customHeight="1">
      <c r="B49" s="138"/>
      <c r="C49" s="138"/>
      <c r="D49" s="306" t="s">
        <v>13</v>
      </c>
      <c r="E49" s="306" t="s">
        <v>14</v>
      </c>
      <c r="F49" s="306" t="s">
        <v>15</v>
      </c>
      <c r="G49" s="306" t="s">
        <v>16</v>
      </c>
      <c r="H49" s="306" t="s">
        <v>17</v>
      </c>
      <c r="I49" s="306" t="s">
        <v>18</v>
      </c>
      <c r="J49" s="306" t="s">
        <v>19</v>
      </c>
      <c r="K49" s="306" t="s">
        <v>20</v>
      </c>
      <c r="L49" s="73"/>
      <c r="M49" s="308" t="s">
        <v>21</v>
      </c>
      <c r="N49" s="306" t="s">
        <v>22</v>
      </c>
      <c r="O49" s="306" t="s">
        <v>23</v>
      </c>
      <c r="P49" s="306" t="s">
        <v>24</v>
      </c>
      <c r="Q49" s="306" t="s">
        <v>51</v>
      </c>
      <c r="R49" s="306" t="s">
        <v>52</v>
      </c>
      <c r="U49" s="64"/>
    </row>
    <row r="50" spans="2:21" s="63" customFormat="1" ht="20.149999999999999" customHeight="1">
      <c r="B50" s="74" t="s">
        <v>55</v>
      </c>
      <c r="C50" s="75"/>
      <c r="D50" s="306"/>
      <c r="E50" s="306"/>
      <c r="F50" s="306"/>
      <c r="G50" s="306"/>
      <c r="H50" s="306"/>
      <c r="I50" s="306"/>
      <c r="J50" s="306"/>
      <c r="K50" s="307"/>
      <c r="L50" s="73"/>
      <c r="M50" s="308"/>
      <c r="N50" s="306"/>
      <c r="O50" s="306"/>
      <c r="P50" s="306"/>
      <c r="Q50" s="306"/>
      <c r="R50" s="306"/>
      <c r="U50" s="64"/>
    </row>
    <row r="51" spans="2:21" s="63" customFormat="1" ht="20.149999999999999" customHeight="1">
      <c r="B51" s="76" t="s">
        <v>28</v>
      </c>
      <c r="C51" s="77"/>
      <c r="D51" s="78" t="s">
        <v>29</v>
      </c>
      <c r="E51" s="79">
        <f>SUM('Beilage 2.3'!E15:E16)</f>
        <v>0.14000000000000001</v>
      </c>
      <c r="F51" s="79">
        <f>'Beilage 2.3'!E33</f>
        <v>0.06</v>
      </c>
      <c r="G51" s="79">
        <f>'Beilage 2.3'!E48</f>
        <v>0.17</v>
      </c>
      <c r="H51" s="79">
        <f>'Beilage 2.3'!E60</f>
        <v>0.19</v>
      </c>
      <c r="I51" s="79">
        <f>'Beilage 2.3'!E72</f>
        <v>0.19</v>
      </c>
      <c r="J51" s="79">
        <f>'Beilage 2.3'!E85</f>
        <v>0.22</v>
      </c>
      <c r="K51" s="79">
        <f>'Beilage 2.3'!E97</f>
        <v>0.14000000000000001</v>
      </c>
      <c r="L51" s="80"/>
      <c r="M51" s="81"/>
      <c r="N51" s="82"/>
      <c r="O51" s="82"/>
      <c r="P51" s="82"/>
      <c r="Q51" s="82"/>
      <c r="R51" s="82"/>
      <c r="U51" s="64"/>
    </row>
    <row r="52" spans="2:21" s="116" customFormat="1" ht="26.15" customHeight="1">
      <c r="B52" s="84" t="s">
        <v>30</v>
      </c>
      <c r="C52" s="85"/>
      <c r="D52" s="86" t="s">
        <v>31</v>
      </c>
      <c r="E52" s="87">
        <f>+E32</f>
        <v>0</v>
      </c>
      <c r="F52" s="87">
        <f t="shared" ref="F52:K52" si="14">+F32</f>
        <v>0</v>
      </c>
      <c r="G52" s="87">
        <f t="shared" si="14"/>
        <v>0</v>
      </c>
      <c r="H52" s="87">
        <f t="shared" si="14"/>
        <v>0</v>
      </c>
      <c r="I52" s="87">
        <f t="shared" si="14"/>
        <v>0</v>
      </c>
      <c r="J52" s="87">
        <f t="shared" si="14"/>
        <v>0</v>
      </c>
      <c r="K52" s="87">
        <f t="shared" si="14"/>
        <v>0</v>
      </c>
      <c r="L52" s="88"/>
      <c r="M52" s="89"/>
      <c r="N52" s="90"/>
      <c r="O52" s="90"/>
      <c r="P52" s="90"/>
      <c r="Q52" s="90"/>
      <c r="R52" s="90"/>
      <c r="U52" s="117"/>
    </row>
    <row r="53" spans="2:21" s="116" customFormat="1" ht="20.149999999999999" customHeight="1">
      <c r="B53" s="92" t="s">
        <v>32</v>
      </c>
      <c r="C53" s="93"/>
      <c r="D53" s="94" t="s">
        <v>33</v>
      </c>
      <c r="E53" s="95" t="e">
        <f>+E14</f>
        <v>#DIV/0!</v>
      </c>
      <c r="F53" s="95" t="e">
        <f>+F14</f>
        <v>#DIV/0!</v>
      </c>
      <c r="G53" s="95" t="e">
        <f t="shared" ref="G53:K53" si="15">+G14</f>
        <v>#DIV/0!</v>
      </c>
      <c r="H53" s="95" t="e">
        <f t="shared" si="15"/>
        <v>#DIV/0!</v>
      </c>
      <c r="I53" s="95" t="e">
        <f t="shared" si="15"/>
        <v>#DIV/0!</v>
      </c>
      <c r="J53" s="95" t="e">
        <f t="shared" si="15"/>
        <v>#DIV/0!</v>
      </c>
      <c r="K53" s="95" t="e">
        <f t="shared" si="15"/>
        <v>#DIV/0!</v>
      </c>
      <c r="L53" s="96"/>
      <c r="M53" s="97"/>
      <c r="N53" s="98"/>
      <c r="O53" s="98"/>
      <c r="P53" s="98"/>
      <c r="Q53" s="98"/>
      <c r="R53" s="98"/>
      <c r="U53" s="117"/>
    </row>
    <row r="54" spans="2:21" s="116" customFormat="1" ht="20.149999999999999" customHeight="1">
      <c r="B54" s="99" t="s">
        <v>34</v>
      </c>
      <c r="C54" s="100"/>
      <c r="D54" s="101" t="s">
        <v>35</v>
      </c>
      <c r="E54" s="102">
        <v>1</v>
      </c>
      <c r="F54" s="102">
        <v>1</v>
      </c>
      <c r="G54" s="102">
        <v>1</v>
      </c>
      <c r="H54" s="102">
        <v>1</v>
      </c>
      <c r="I54" s="102">
        <v>1</v>
      </c>
      <c r="J54" s="103">
        <v>1</v>
      </c>
      <c r="K54" s="103">
        <v>1</v>
      </c>
      <c r="L54" s="104"/>
      <c r="M54" s="105"/>
      <c r="N54" s="106"/>
      <c r="O54" s="106"/>
      <c r="P54" s="106"/>
      <c r="Q54" s="106"/>
      <c r="R54" s="106"/>
      <c r="U54" s="117"/>
    </row>
    <row r="55" spans="2:21" s="116" customFormat="1" ht="20.149999999999999" customHeight="1">
      <c r="B55" s="108" t="s">
        <v>36</v>
      </c>
      <c r="C55" s="109"/>
      <c r="D55" s="110" t="s">
        <v>37</v>
      </c>
      <c r="E55" s="111">
        <v>1</v>
      </c>
      <c r="F55" s="111">
        <v>1</v>
      </c>
      <c r="G55" s="111">
        <v>1</v>
      </c>
      <c r="H55" s="111">
        <v>1</v>
      </c>
      <c r="I55" s="111">
        <v>1</v>
      </c>
      <c r="J55" s="111">
        <v>1</v>
      </c>
      <c r="K55" s="112">
        <v>1</v>
      </c>
      <c r="L55" s="113"/>
      <c r="M55" s="114"/>
      <c r="N55" s="115"/>
      <c r="O55" s="115"/>
      <c r="P55" s="115"/>
      <c r="Q55" s="115"/>
      <c r="R55" s="115"/>
      <c r="S55" s="145"/>
      <c r="U55" s="117"/>
    </row>
    <row r="56" spans="2:21" s="116" customFormat="1" ht="20.149999999999999" customHeight="1">
      <c r="B56" s="99" t="s">
        <v>38</v>
      </c>
      <c r="C56" s="109"/>
      <c r="D56" s="118" t="s">
        <v>39</v>
      </c>
      <c r="E56" s="111">
        <v>1</v>
      </c>
      <c r="F56" s="111">
        <v>1</v>
      </c>
      <c r="G56" s="111">
        <v>1</v>
      </c>
      <c r="H56" s="111">
        <v>1</v>
      </c>
      <c r="I56" s="111">
        <v>1</v>
      </c>
      <c r="J56" s="111">
        <v>1</v>
      </c>
      <c r="K56" s="112">
        <v>1</v>
      </c>
      <c r="L56" s="119"/>
      <c r="M56" s="120"/>
      <c r="N56" s="121"/>
      <c r="O56" s="121"/>
      <c r="P56" s="121"/>
      <c r="Q56" s="121"/>
      <c r="R56" s="121"/>
      <c r="U56" s="117"/>
    </row>
    <row r="57" spans="2:21" s="116" customFormat="1" ht="20.149999999999999" customHeight="1">
      <c r="B57" s="122" t="s">
        <v>40</v>
      </c>
      <c r="C57" s="109"/>
      <c r="D57" s="123" t="s">
        <v>41</v>
      </c>
      <c r="E57" s="124">
        <v>1</v>
      </c>
      <c r="F57" s="124">
        <v>1</v>
      </c>
      <c r="G57" s="124">
        <v>1</v>
      </c>
      <c r="H57" s="124">
        <v>1</v>
      </c>
      <c r="I57" s="124">
        <v>1</v>
      </c>
      <c r="J57" s="124">
        <v>1</v>
      </c>
      <c r="K57" s="125">
        <v>1</v>
      </c>
      <c r="L57" s="113"/>
      <c r="M57" s="126"/>
      <c r="N57" s="127"/>
      <c r="O57" s="127"/>
      <c r="P57" s="127"/>
      <c r="Q57" s="127"/>
      <c r="R57" s="127"/>
      <c r="U57" s="117"/>
    </row>
    <row r="58" spans="2:21" s="116" customFormat="1" ht="20.149999999999999" customHeight="1">
      <c r="B58" s="128" t="s">
        <v>42</v>
      </c>
      <c r="C58" s="132"/>
      <c r="D58" s="129" t="e">
        <f>SUM(E58:K58)</f>
        <v>#DIV/0!</v>
      </c>
      <c r="E58" s="129" t="e">
        <f>E52*E53/100*E55*E51*E56*E54*E57</f>
        <v>#DIV/0!</v>
      </c>
      <c r="F58" s="129" t="e">
        <f t="shared" ref="F58:K58" si="16">F52*F53/100*F55*F51*F56*F54*F57</f>
        <v>#DIV/0!</v>
      </c>
      <c r="G58" s="129" t="e">
        <f t="shared" si="16"/>
        <v>#DIV/0!</v>
      </c>
      <c r="H58" s="129" t="e">
        <f t="shared" si="16"/>
        <v>#DIV/0!</v>
      </c>
      <c r="I58" s="129" t="e">
        <f t="shared" si="16"/>
        <v>#DIV/0!</v>
      </c>
      <c r="J58" s="129" t="e">
        <f t="shared" si="16"/>
        <v>#DIV/0!</v>
      </c>
      <c r="K58" s="129" t="e">
        <f t="shared" si="16"/>
        <v>#DIV/0!</v>
      </c>
      <c r="L58" s="88"/>
      <c r="M58" s="129" t="s">
        <v>43</v>
      </c>
      <c r="N58" s="218" t="s">
        <v>43</v>
      </c>
      <c r="O58" s="218" t="s">
        <v>43</v>
      </c>
      <c r="P58" s="218" t="s">
        <v>43</v>
      </c>
      <c r="Q58" s="218" t="s">
        <v>43</v>
      </c>
      <c r="R58" s="218" t="s">
        <v>43</v>
      </c>
      <c r="U58" s="117"/>
    </row>
    <row r="59" spans="2:21" s="116" customFormat="1" ht="20.149999999999999" customHeight="1">
      <c r="B59" s="130" t="s">
        <v>44</v>
      </c>
      <c r="C59" s="109"/>
      <c r="D59" s="235">
        <f>SUM(E59:K59)/7</f>
        <v>0</v>
      </c>
      <c r="E59" s="297"/>
      <c r="F59" s="297"/>
      <c r="G59" s="297"/>
      <c r="H59" s="297"/>
      <c r="I59" s="297"/>
      <c r="J59" s="297"/>
      <c r="K59" s="297"/>
      <c r="L59" s="146"/>
      <c r="M59" s="221" t="s">
        <v>43</v>
      </c>
      <c r="N59" s="222" t="s">
        <v>43</v>
      </c>
      <c r="O59" s="222" t="s">
        <v>43</v>
      </c>
      <c r="P59" s="222" t="s">
        <v>43</v>
      </c>
      <c r="Q59" s="222" t="s">
        <v>43</v>
      </c>
      <c r="R59" s="222" t="s">
        <v>43</v>
      </c>
      <c r="U59" s="117"/>
    </row>
    <row r="60" spans="2:21" s="116" customFormat="1" ht="20.149999999999999" customHeight="1">
      <c r="B60" s="128" t="s">
        <v>45</v>
      </c>
      <c r="C60" s="109"/>
      <c r="D60" s="129" t="e">
        <f>SUM(E60:R60)</f>
        <v>#DIV/0!</v>
      </c>
      <c r="E60" s="129" t="e">
        <f t="shared" ref="E60:K60" si="17">+E58*E59</f>
        <v>#DIV/0!</v>
      </c>
      <c r="F60" s="129" t="e">
        <f t="shared" si="17"/>
        <v>#DIV/0!</v>
      </c>
      <c r="G60" s="129" t="e">
        <f t="shared" si="17"/>
        <v>#DIV/0!</v>
      </c>
      <c r="H60" s="129" t="e">
        <f t="shared" si="17"/>
        <v>#DIV/0!</v>
      </c>
      <c r="I60" s="129" t="e">
        <f t="shared" si="17"/>
        <v>#DIV/0!</v>
      </c>
      <c r="J60" s="129" t="e">
        <f t="shared" si="17"/>
        <v>#DIV/0!</v>
      </c>
      <c r="K60" s="129" t="e">
        <f t="shared" si="17"/>
        <v>#DIV/0!</v>
      </c>
      <c r="L60" s="88"/>
      <c r="M60" s="221">
        <f>SUM('Beilage 2.4'!F10)</f>
        <v>0</v>
      </c>
      <c r="N60" s="221">
        <f>SUM('Beilage 2.4'!L10)</f>
        <v>0</v>
      </c>
      <c r="O60" s="221">
        <f>SUM('Beilage 2.4'!F23)</f>
        <v>0</v>
      </c>
      <c r="P60" s="221">
        <f>SUM('Beilage 2.4'!L23)</f>
        <v>0</v>
      </c>
      <c r="Q60" s="221">
        <f>SUM('Beilage 2.4'!F36)</f>
        <v>0</v>
      </c>
      <c r="R60" s="221">
        <f>SUM('Beilage 2.4'!L36)</f>
        <v>0</v>
      </c>
      <c r="U60" s="117"/>
    </row>
    <row r="61" spans="2:21" s="116" customFormat="1" ht="20.149999999999999" customHeight="1">
      <c r="B61" s="128" t="s">
        <v>46</v>
      </c>
      <c r="C61" s="109"/>
      <c r="D61" s="133">
        <v>0.03</v>
      </c>
      <c r="E61" s="133">
        <f>D61</f>
        <v>0.03</v>
      </c>
      <c r="F61" s="133"/>
      <c r="G61" s="133"/>
      <c r="H61" s="133"/>
      <c r="I61" s="133"/>
      <c r="J61" s="133"/>
      <c r="K61" s="133"/>
      <c r="L61" s="134"/>
      <c r="M61" s="133"/>
      <c r="N61" s="133"/>
      <c r="O61" s="133"/>
      <c r="P61" s="133"/>
      <c r="Q61" s="133"/>
      <c r="R61" s="133"/>
      <c r="U61" s="117"/>
    </row>
    <row r="62" spans="2:21" s="116" customFormat="1" ht="20.149999999999999" customHeight="1">
      <c r="B62" s="128" t="s">
        <v>47</v>
      </c>
      <c r="C62" s="109"/>
      <c r="D62" s="135" t="e">
        <f>SUM(E62:R62)</f>
        <v>#DIV/0!</v>
      </c>
      <c r="E62" s="135" t="e">
        <f>E60*E61</f>
        <v>#DIV/0!</v>
      </c>
      <c r="F62" s="133"/>
      <c r="G62" s="133"/>
      <c r="H62" s="133"/>
      <c r="I62" s="133"/>
      <c r="J62" s="133"/>
      <c r="K62" s="133"/>
      <c r="L62" s="88"/>
      <c r="M62" s="135"/>
      <c r="N62" s="135"/>
      <c r="O62" s="135"/>
      <c r="P62" s="135"/>
      <c r="Q62" s="135"/>
      <c r="R62" s="135"/>
      <c r="U62" s="117"/>
    </row>
    <row r="63" spans="2:21" s="116" customFormat="1" ht="20.149999999999999" customHeight="1">
      <c r="B63" s="128" t="s">
        <v>48</v>
      </c>
      <c r="C63" s="109"/>
      <c r="D63" s="141">
        <v>0</v>
      </c>
      <c r="E63" s="136">
        <f>D63</f>
        <v>0</v>
      </c>
      <c r="F63" s="136">
        <f>D63</f>
        <v>0</v>
      </c>
      <c r="G63" s="136">
        <f>D63</f>
        <v>0</v>
      </c>
      <c r="H63" s="136">
        <f>D63</f>
        <v>0</v>
      </c>
      <c r="I63" s="136">
        <f>D63</f>
        <v>0</v>
      </c>
      <c r="J63" s="136">
        <f>D63</f>
        <v>0</v>
      </c>
      <c r="K63" s="136">
        <f>D63</f>
        <v>0</v>
      </c>
      <c r="L63" s="142"/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v>0</v>
      </c>
      <c r="U63" s="117"/>
    </row>
    <row r="64" spans="2:21" s="116" customFormat="1" ht="20.149999999999999" customHeight="1">
      <c r="B64" s="128" t="s">
        <v>49</v>
      </c>
      <c r="C64" s="109"/>
      <c r="D64" s="143" t="e">
        <f>SUM(E64:N64)</f>
        <v>#DIV/0!</v>
      </c>
      <c r="E64" s="129" t="e">
        <f>-SUM(E60,E62)*E63</f>
        <v>#DIV/0!</v>
      </c>
      <c r="F64" s="129" t="e">
        <f t="shared" ref="F64:K64" si="18">-F60*F63</f>
        <v>#DIV/0!</v>
      </c>
      <c r="G64" s="129" t="e">
        <f t="shared" si="18"/>
        <v>#DIV/0!</v>
      </c>
      <c r="H64" s="129" t="e">
        <f t="shared" si="18"/>
        <v>#DIV/0!</v>
      </c>
      <c r="I64" s="129" t="e">
        <f t="shared" si="18"/>
        <v>#DIV/0!</v>
      </c>
      <c r="J64" s="129" t="e">
        <f t="shared" si="18"/>
        <v>#DIV/0!</v>
      </c>
      <c r="K64" s="129" t="e">
        <f t="shared" si="18"/>
        <v>#DIV/0!</v>
      </c>
      <c r="L64" s="88"/>
      <c r="M64" s="129">
        <f t="shared" ref="M64:R64" si="19">-M60*M63</f>
        <v>0</v>
      </c>
      <c r="N64" s="129">
        <f t="shared" si="19"/>
        <v>0</v>
      </c>
      <c r="O64" s="129">
        <f t="shared" si="19"/>
        <v>0</v>
      </c>
      <c r="P64" s="129">
        <f t="shared" si="19"/>
        <v>0</v>
      </c>
      <c r="Q64" s="129">
        <f t="shared" si="19"/>
        <v>0</v>
      </c>
      <c r="R64" s="129">
        <f t="shared" si="19"/>
        <v>0</v>
      </c>
      <c r="U64" s="117"/>
    </row>
    <row r="65" spans="2:21" s="116" customFormat="1" ht="20.149999999999999" customHeight="1">
      <c r="B65" s="137" t="s">
        <v>50</v>
      </c>
      <c r="C65" s="93"/>
      <c r="D65" s="144" t="e">
        <f>SUM(E65:R65)</f>
        <v>#DIV/0!</v>
      </c>
      <c r="E65" s="144" t="e">
        <f>SUM(E60,E62,E64)</f>
        <v>#DIV/0!</v>
      </c>
      <c r="F65" s="144" t="e">
        <f t="shared" ref="F65:K65" si="20">+F60+F64</f>
        <v>#DIV/0!</v>
      </c>
      <c r="G65" s="144" t="e">
        <f t="shared" si="20"/>
        <v>#DIV/0!</v>
      </c>
      <c r="H65" s="144" t="e">
        <f t="shared" si="20"/>
        <v>#DIV/0!</v>
      </c>
      <c r="I65" s="144" t="e">
        <f t="shared" si="20"/>
        <v>#DIV/0!</v>
      </c>
      <c r="J65" s="129" t="e">
        <f t="shared" si="20"/>
        <v>#DIV/0!</v>
      </c>
      <c r="K65" s="129" t="e">
        <f t="shared" si="20"/>
        <v>#DIV/0!</v>
      </c>
      <c r="L65" s="88"/>
      <c r="M65" s="129">
        <f t="shared" ref="M65:R65" si="21">+M60+M64</f>
        <v>0</v>
      </c>
      <c r="N65" s="129">
        <f t="shared" si="21"/>
        <v>0</v>
      </c>
      <c r="O65" s="129">
        <f t="shared" si="21"/>
        <v>0</v>
      </c>
      <c r="P65" s="129">
        <f t="shared" si="21"/>
        <v>0</v>
      </c>
      <c r="Q65" s="129">
        <f t="shared" si="21"/>
        <v>0</v>
      </c>
      <c r="R65" s="129">
        <f t="shared" si="21"/>
        <v>0</v>
      </c>
      <c r="U65" s="117"/>
    </row>
    <row r="66" spans="2:21" s="116" customFormat="1" ht="20.149999999999999" customHeight="1">
      <c r="R66" s="147"/>
      <c r="U66" s="117"/>
    </row>
    <row r="67" spans="2:21" s="116" customFormat="1" ht="20.149999999999999" customHeight="1">
      <c r="U67" s="117"/>
    </row>
    <row r="68" spans="2:21" s="148" customFormat="1" ht="20.149999999999999" customHeight="1">
      <c r="B68" s="63"/>
      <c r="C68" s="75"/>
      <c r="D68" s="306" t="s">
        <v>13</v>
      </c>
      <c r="E68" s="306" t="s">
        <v>14</v>
      </c>
      <c r="F68" s="306" t="s">
        <v>15</v>
      </c>
      <c r="G68" s="306" t="s">
        <v>16</v>
      </c>
      <c r="H68" s="306" t="s">
        <v>17</v>
      </c>
      <c r="I68" s="306" t="s">
        <v>18</v>
      </c>
      <c r="J68" s="306" t="s">
        <v>19</v>
      </c>
      <c r="K68" s="306" t="s">
        <v>20</v>
      </c>
      <c r="L68" s="73"/>
      <c r="M68" s="308" t="s">
        <v>21</v>
      </c>
      <c r="N68" s="306" t="s">
        <v>22</v>
      </c>
      <c r="O68" s="306" t="s">
        <v>23</v>
      </c>
      <c r="P68" s="306" t="s">
        <v>24</v>
      </c>
      <c r="Q68" s="306" t="s">
        <v>51</v>
      </c>
      <c r="R68" s="306" t="s">
        <v>52</v>
      </c>
      <c r="U68" s="149"/>
    </row>
    <row r="69" spans="2:21" s="63" customFormat="1" ht="20.149999999999999" customHeight="1">
      <c r="B69" s="74" t="s">
        <v>56</v>
      </c>
      <c r="C69" s="75"/>
      <c r="D69" s="306"/>
      <c r="E69" s="306"/>
      <c r="F69" s="306"/>
      <c r="G69" s="306"/>
      <c r="H69" s="306"/>
      <c r="I69" s="306"/>
      <c r="J69" s="306"/>
      <c r="K69" s="307"/>
      <c r="L69" s="73"/>
      <c r="M69" s="308"/>
      <c r="N69" s="306"/>
      <c r="O69" s="306"/>
      <c r="P69" s="306"/>
      <c r="Q69" s="306"/>
      <c r="R69" s="306"/>
      <c r="U69" s="64"/>
    </row>
    <row r="70" spans="2:21" s="63" customFormat="1" ht="20.149999999999999" customHeight="1">
      <c r="B70" s="76" t="s">
        <v>28</v>
      </c>
      <c r="C70" s="77"/>
      <c r="D70" s="78" t="s">
        <v>29</v>
      </c>
      <c r="E70" s="150">
        <f>SUM('Beilage 2.3'!E17:E24)</f>
        <v>0.22</v>
      </c>
      <c r="F70" s="150">
        <f>SUM('Beilage 2.3'!E34:E39)</f>
        <v>0.56500000000000006</v>
      </c>
      <c r="G70" s="150">
        <f>SUM('Beilage 2.3'!E49:E51)</f>
        <v>0.5</v>
      </c>
      <c r="H70" s="150">
        <f>SUM('Beilage 2.3'!E61:E63)</f>
        <v>0.42</v>
      </c>
      <c r="I70" s="150">
        <f>SUM('Beilage 2.3'!E73:E75)</f>
        <v>0.45999999999999996</v>
      </c>
      <c r="J70" s="150">
        <f>SUM('Beilage 2.3'!E86:E88)</f>
        <v>0.39</v>
      </c>
      <c r="K70" s="150">
        <f>SUM('Beilage 2.3'!E98:E100)</f>
        <v>0.45999999999999996</v>
      </c>
      <c r="L70" s="80"/>
      <c r="M70" s="81"/>
      <c r="N70" s="82"/>
      <c r="O70" s="82"/>
      <c r="P70" s="82"/>
      <c r="Q70" s="82"/>
      <c r="R70" s="82"/>
      <c r="U70" s="64"/>
    </row>
    <row r="71" spans="2:21" s="63" customFormat="1" ht="26.15" customHeight="1">
      <c r="B71" s="84" t="s">
        <v>30</v>
      </c>
      <c r="C71" s="85"/>
      <c r="D71" s="86" t="s">
        <v>31</v>
      </c>
      <c r="E71" s="87">
        <f>E52</f>
        <v>0</v>
      </c>
      <c r="F71" s="87">
        <f t="shared" ref="F71:K71" si="22">F52</f>
        <v>0</v>
      </c>
      <c r="G71" s="87">
        <f t="shared" si="22"/>
        <v>0</v>
      </c>
      <c r="H71" s="87">
        <f t="shared" si="22"/>
        <v>0</v>
      </c>
      <c r="I71" s="87">
        <f t="shared" si="22"/>
        <v>0</v>
      </c>
      <c r="J71" s="87">
        <f t="shared" si="22"/>
        <v>0</v>
      </c>
      <c r="K71" s="87">
        <f t="shared" si="22"/>
        <v>0</v>
      </c>
      <c r="L71" s="88"/>
      <c r="M71" s="89"/>
      <c r="N71" s="90"/>
      <c r="O71" s="90"/>
      <c r="P71" s="90"/>
      <c r="Q71" s="90"/>
      <c r="R71" s="90"/>
      <c r="U71" s="64"/>
    </row>
    <row r="72" spans="2:21" s="116" customFormat="1" ht="20.149999999999999" customHeight="1">
      <c r="B72" s="151" t="s">
        <v>32</v>
      </c>
      <c r="C72" s="93"/>
      <c r="D72" s="94" t="s">
        <v>33</v>
      </c>
      <c r="E72" s="95" t="e">
        <f t="shared" ref="E72:K72" si="23">+E14</f>
        <v>#DIV/0!</v>
      </c>
      <c r="F72" s="95" t="e">
        <f t="shared" si="23"/>
        <v>#DIV/0!</v>
      </c>
      <c r="G72" s="95" t="e">
        <f t="shared" si="23"/>
        <v>#DIV/0!</v>
      </c>
      <c r="H72" s="95" t="e">
        <f t="shared" si="23"/>
        <v>#DIV/0!</v>
      </c>
      <c r="I72" s="95" t="e">
        <f t="shared" si="23"/>
        <v>#DIV/0!</v>
      </c>
      <c r="J72" s="95" t="e">
        <f t="shared" si="23"/>
        <v>#DIV/0!</v>
      </c>
      <c r="K72" s="95" t="e">
        <f t="shared" si="23"/>
        <v>#DIV/0!</v>
      </c>
      <c r="L72" s="96"/>
      <c r="M72" s="97"/>
      <c r="N72" s="98"/>
      <c r="O72" s="98"/>
      <c r="P72" s="98"/>
      <c r="Q72" s="98"/>
      <c r="R72" s="98"/>
      <c r="U72" s="117"/>
    </row>
    <row r="73" spans="2:21" s="63" customFormat="1" ht="20.149999999999999" customHeight="1">
      <c r="B73" s="140" t="s">
        <v>34</v>
      </c>
      <c r="C73" s="85"/>
      <c r="D73" s="101" t="s">
        <v>35</v>
      </c>
      <c r="E73" s="152">
        <v>1</v>
      </c>
      <c r="F73" s="152">
        <v>1</v>
      </c>
      <c r="G73" s="152">
        <v>1</v>
      </c>
      <c r="H73" s="152">
        <v>1</v>
      </c>
      <c r="I73" s="152">
        <v>1</v>
      </c>
      <c r="J73" s="153">
        <v>1</v>
      </c>
      <c r="K73" s="153">
        <v>1</v>
      </c>
      <c r="L73" s="104"/>
      <c r="M73" s="105"/>
      <c r="N73" s="106"/>
      <c r="O73" s="106"/>
      <c r="P73" s="106"/>
      <c r="Q73" s="106"/>
      <c r="R73" s="106"/>
      <c r="U73" s="64"/>
    </row>
    <row r="74" spans="2:21" ht="20.149999999999999" customHeight="1">
      <c r="B74" s="108" t="s">
        <v>36</v>
      </c>
      <c r="C74" s="109"/>
      <c r="D74" s="110" t="s">
        <v>37</v>
      </c>
      <c r="E74" s="111">
        <v>1</v>
      </c>
      <c r="F74" s="111">
        <v>1</v>
      </c>
      <c r="G74" s="111">
        <v>1</v>
      </c>
      <c r="H74" s="111">
        <v>1</v>
      </c>
      <c r="I74" s="111">
        <v>1</v>
      </c>
      <c r="J74" s="111">
        <v>1</v>
      </c>
      <c r="K74" s="112">
        <v>1</v>
      </c>
      <c r="L74" s="113"/>
      <c r="M74" s="114"/>
      <c r="N74" s="115"/>
      <c r="O74" s="115"/>
      <c r="P74" s="115"/>
      <c r="Q74" s="115"/>
      <c r="R74" s="115"/>
    </row>
    <row r="75" spans="2:21" ht="20.149999999999999" customHeight="1">
      <c r="B75" s="99" t="s">
        <v>38</v>
      </c>
      <c r="C75" s="109"/>
      <c r="D75" s="118" t="s">
        <v>39</v>
      </c>
      <c r="E75" s="111">
        <v>1</v>
      </c>
      <c r="F75" s="111">
        <v>1</v>
      </c>
      <c r="G75" s="111">
        <v>1</v>
      </c>
      <c r="H75" s="111">
        <v>1</v>
      </c>
      <c r="I75" s="111">
        <v>1</v>
      </c>
      <c r="J75" s="111">
        <v>1</v>
      </c>
      <c r="K75" s="112">
        <v>1</v>
      </c>
      <c r="L75" s="119"/>
      <c r="M75" s="120"/>
      <c r="N75" s="121"/>
      <c r="O75" s="121"/>
      <c r="P75" s="121"/>
      <c r="Q75" s="121"/>
      <c r="R75" s="121"/>
    </row>
    <row r="76" spans="2:21" ht="20.149999999999999" customHeight="1">
      <c r="B76" s="122" t="s">
        <v>40</v>
      </c>
      <c r="C76" s="109"/>
      <c r="D76" s="123" t="s">
        <v>41</v>
      </c>
      <c r="E76" s="124">
        <v>1</v>
      </c>
      <c r="F76" s="124">
        <v>1</v>
      </c>
      <c r="G76" s="124">
        <v>1</v>
      </c>
      <c r="H76" s="124">
        <v>1</v>
      </c>
      <c r="I76" s="124">
        <v>1</v>
      </c>
      <c r="J76" s="124">
        <v>1</v>
      </c>
      <c r="K76" s="125">
        <v>1</v>
      </c>
      <c r="L76" s="113"/>
      <c r="M76" s="126"/>
      <c r="N76" s="127"/>
      <c r="O76" s="127"/>
      <c r="P76" s="127"/>
      <c r="Q76" s="127"/>
      <c r="R76" s="127"/>
    </row>
    <row r="77" spans="2:21" ht="20.149999999999999" customHeight="1">
      <c r="B77" s="128" t="s">
        <v>42</v>
      </c>
      <c r="C77" s="109"/>
      <c r="D77" s="129" t="e">
        <f>SUM(E77:K77)</f>
        <v>#DIV/0!</v>
      </c>
      <c r="E77" s="129" t="e">
        <f t="shared" ref="E77:K77" si="24">E71*E72/100*E74*E70*E75*E73*E76</f>
        <v>#DIV/0!</v>
      </c>
      <c r="F77" s="129" t="e">
        <f t="shared" si="24"/>
        <v>#DIV/0!</v>
      </c>
      <c r="G77" s="129" t="e">
        <f t="shared" si="24"/>
        <v>#DIV/0!</v>
      </c>
      <c r="H77" s="129" t="e">
        <f t="shared" si="24"/>
        <v>#DIV/0!</v>
      </c>
      <c r="I77" s="129" t="e">
        <f t="shared" si="24"/>
        <v>#DIV/0!</v>
      </c>
      <c r="J77" s="129" t="e">
        <f t="shared" si="24"/>
        <v>#DIV/0!</v>
      </c>
      <c r="K77" s="129" t="e">
        <f t="shared" si="24"/>
        <v>#DIV/0!</v>
      </c>
      <c r="L77" s="88"/>
      <c r="M77" s="129" t="s">
        <v>43</v>
      </c>
      <c r="N77" s="218" t="s">
        <v>43</v>
      </c>
      <c r="O77" s="218" t="s">
        <v>43</v>
      </c>
      <c r="P77" s="218" t="s">
        <v>43</v>
      </c>
      <c r="Q77" s="218" t="s">
        <v>43</v>
      </c>
      <c r="R77" s="218" t="s">
        <v>43</v>
      </c>
    </row>
    <row r="78" spans="2:21" ht="20.149999999999999" customHeight="1">
      <c r="B78" s="130" t="s">
        <v>44</v>
      </c>
      <c r="C78" s="132"/>
      <c r="D78" s="235">
        <f>SUM(E78:K78)/7</f>
        <v>0</v>
      </c>
      <c r="E78" s="297"/>
      <c r="F78" s="297"/>
      <c r="G78" s="297"/>
      <c r="H78" s="297"/>
      <c r="I78" s="297"/>
      <c r="J78" s="297"/>
      <c r="K78" s="297"/>
      <c r="L78" s="154"/>
      <c r="M78" s="221" t="s">
        <v>43</v>
      </c>
      <c r="N78" s="222" t="s">
        <v>43</v>
      </c>
      <c r="O78" s="222" t="s">
        <v>43</v>
      </c>
      <c r="P78" s="222" t="s">
        <v>43</v>
      </c>
      <c r="Q78" s="222" t="s">
        <v>43</v>
      </c>
      <c r="R78" s="222" t="s">
        <v>43</v>
      </c>
    </row>
    <row r="79" spans="2:21" ht="20.149999999999999" customHeight="1">
      <c r="B79" s="128" t="s">
        <v>45</v>
      </c>
      <c r="C79" s="109"/>
      <c r="D79" s="129" t="e">
        <f>SUM(E79:R79)</f>
        <v>#DIV/0!</v>
      </c>
      <c r="E79" s="129" t="e">
        <f t="shared" ref="E79:K79" si="25">+E77*E78</f>
        <v>#DIV/0!</v>
      </c>
      <c r="F79" s="129" t="e">
        <f t="shared" si="25"/>
        <v>#DIV/0!</v>
      </c>
      <c r="G79" s="129" t="e">
        <f t="shared" si="25"/>
        <v>#DIV/0!</v>
      </c>
      <c r="H79" s="129" t="e">
        <f t="shared" si="25"/>
        <v>#DIV/0!</v>
      </c>
      <c r="I79" s="129" t="e">
        <f t="shared" si="25"/>
        <v>#DIV/0!</v>
      </c>
      <c r="J79" s="129" t="e">
        <f t="shared" si="25"/>
        <v>#DIV/0!</v>
      </c>
      <c r="K79" s="129" t="e">
        <f t="shared" si="25"/>
        <v>#DIV/0!</v>
      </c>
      <c r="L79" s="88"/>
      <c r="M79" s="221">
        <f>SUM('Beilage 2.4'!F11:F13)</f>
        <v>0</v>
      </c>
      <c r="N79" s="221">
        <f>SUM('Beilage 2.4'!L11:L13)</f>
        <v>0</v>
      </c>
      <c r="O79" s="221">
        <f>SUM('Beilage 2.4'!F24:F26)</f>
        <v>0</v>
      </c>
      <c r="P79" s="221">
        <f>SUM('Beilage 2.4'!L24:L26)</f>
        <v>0</v>
      </c>
      <c r="Q79" s="221">
        <f>SUM('Beilage 2.4'!F37:F39)</f>
        <v>0</v>
      </c>
      <c r="R79" s="221">
        <f>SUM('Beilage 2.4'!L37:L39)</f>
        <v>0</v>
      </c>
    </row>
    <row r="80" spans="2:21" ht="20.149999999999999" customHeight="1">
      <c r="B80" s="128" t="s">
        <v>57</v>
      </c>
      <c r="C80" s="109"/>
      <c r="D80" s="129">
        <f>E80</f>
        <v>0</v>
      </c>
      <c r="E80" s="155"/>
      <c r="F80" s="135"/>
      <c r="G80" s="135"/>
      <c r="H80" s="135"/>
      <c r="I80" s="135"/>
      <c r="J80" s="135"/>
      <c r="K80" s="135"/>
      <c r="L80" s="88"/>
      <c r="M80" s="135"/>
      <c r="N80" s="135"/>
      <c r="O80" s="135"/>
      <c r="P80" s="135"/>
      <c r="Q80" s="135"/>
      <c r="R80" s="135"/>
    </row>
    <row r="81" spans="2:21" ht="20.149999999999999" customHeight="1">
      <c r="B81" s="128" t="s">
        <v>58</v>
      </c>
      <c r="C81" s="109"/>
      <c r="D81" s="129" t="e">
        <f t="shared" ref="D81:K81" si="26">SUM(D79-D80)</f>
        <v>#DIV/0!</v>
      </c>
      <c r="E81" s="129" t="e">
        <f>SUM(E79,E80)</f>
        <v>#DIV/0!</v>
      </c>
      <c r="F81" s="129" t="e">
        <f t="shared" si="26"/>
        <v>#DIV/0!</v>
      </c>
      <c r="G81" s="129" t="e">
        <f t="shared" si="26"/>
        <v>#DIV/0!</v>
      </c>
      <c r="H81" s="129" t="e">
        <f t="shared" si="26"/>
        <v>#DIV/0!</v>
      </c>
      <c r="I81" s="129" t="e">
        <f t="shared" si="26"/>
        <v>#DIV/0!</v>
      </c>
      <c r="J81" s="129" t="e">
        <f t="shared" si="26"/>
        <v>#DIV/0!</v>
      </c>
      <c r="K81" s="129" t="e">
        <f t="shared" si="26"/>
        <v>#DIV/0!</v>
      </c>
      <c r="L81" s="88"/>
      <c r="M81" s="129">
        <f t="shared" ref="M81" si="27">SUM(M79-M80)</f>
        <v>0</v>
      </c>
      <c r="N81" s="129">
        <f t="shared" ref="N81:R81" si="28">SUM(N79-N80)</f>
        <v>0</v>
      </c>
      <c r="O81" s="129">
        <f t="shared" si="28"/>
        <v>0</v>
      </c>
      <c r="P81" s="129">
        <f t="shared" si="28"/>
        <v>0</v>
      </c>
      <c r="Q81" s="129">
        <f t="shared" si="28"/>
        <v>0</v>
      </c>
      <c r="R81" s="129">
        <f t="shared" si="28"/>
        <v>0</v>
      </c>
    </row>
    <row r="82" spans="2:21" s="116" customFormat="1" ht="20.149999999999999" customHeight="1">
      <c r="B82" s="128" t="s">
        <v>46</v>
      </c>
      <c r="C82" s="109"/>
      <c r="D82" s="236">
        <v>0</v>
      </c>
      <c r="E82" s="236">
        <f>D82</f>
        <v>0</v>
      </c>
      <c r="F82" s="133"/>
      <c r="G82" s="133"/>
      <c r="H82" s="133"/>
      <c r="I82" s="133"/>
      <c r="J82" s="133"/>
      <c r="K82" s="133"/>
      <c r="L82" s="134"/>
      <c r="M82" s="133"/>
      <c r="N82" s="133"/>
      <c r="O82" s="133"/>
      <c r="P82" s="133"/>
      <c r="Q82" s="133"/>
      <c r="R82" s="133"/>
      <c r="U82" s="117"/>
    </row>
    <row r="83" spans="2:21" s="116" customFormat="1" ht="20.149999999999999" customHeight="1">
      <c r="B83" s="128" t="s">
        <v>47</v>
      </c>
      <c r="C83" s="109"/>
      <c r="D83" s="237" t="e">
        <f>SUM(E83:R83)</f>
        <v>#DIV/0!</v>
      </c>
      <c r="E83" s="237" t="e">
        <f>E81*E82</f>
        <v>#DIV/0!</v>
      </c>
      <c r="F83" s="133"/>
      <c r="G83" s="133"/>
      <c r="H83" s="133"/>
      <c r="I83" s="133"/>
      <c r="J83" s="133"/>
      <c r="K83" s="133"/>
      <c r="L83" s="88"/>
      <c r="M83" s="135"/>
      <c r="N83" s="135"/>
      <c r="O83" s="135"/>
      <c r="P83" s="135"/>
      <c r="Q83" s="135"/>
      <c r="R83" s="135"/>
      <c r="U83" s="117"/>
    </row>
    <row r="84" spans="2:21" ht="20.149999999999999" customHeight="1">
      <c r="B84" s="128" t="s">
        <v>48</v>
      </c>
      <c r="C84" s="109"/>
      <c r="D84" s="141">
        <v>0</v>
      </c>
      <c r="E84" s="136">
        <f>D84</f>
        <v>0</v>
      </c>
      <c r="F84" s="136">
        <f>D84</f>
        <v>0</v>
      </c>
      <c r="G84" s="136">
        <f>D84</f>
        <v>0</v>
      </c>
      <c r="H84" s="136">
        <f>D84</f>
        <v>0</v>
      </c>
      <c r="I84" s="136">
        <f t="shared" ref="I84:K84" si="29">E84</f>
        <v>0</v>
      </c>
      <c r="J84" s="136">
        <f t="shared" si="29"/>
        <v>0</v>
      </c>
      <c r="K84" s="136">
        <f t="shared" si="29"/>
        <v>0</v>
      </c>
      <c r="L84" s="142"/>
      <c r="M84" s="136">
        <f t="shared" ref="M84:R84" si="30">$D$84</f>
        <v>0</v>
      </c>
      <c r="N84" s="136">
        <f t="shared" si="30"/>
        <v>0</v>
      </c>
      <c r="O84" s="136">
        <f t="shared" si="30"/>
        <v>0</v>
      </c>
      <c r="P84" s="136">
        <f t="shared" si="30"/>
        <v>0</v>
      </c>
      <c r="Q84" s="136">
        <f t="shared" si="30"/>
        <v>0</v>
      </c>
      <c r="R84" s="136">
        <f t="shared" si="30"/>
        <v>0</v>
      </c>
    </row>
    <row r="85" spans="2:21" ht="20.149999999999999" customHeight="1">
      <c r="B85" s="128" t="s">
        <v>49</v>
      </c>
      <c r="C85" s="109"/>
      <c r="D85" s="143" t="e">
        <f>(D81*D84)</f>
        <v>#DIV/0!</v>
      </c>
      <c r="E85" s="143" t="e">
        <f>-SUM(E81,E83)*E84</f>
        <v>#DIV/0!</v>
      </c>
      <c r="F85" s="143" t="e">
        <f t="shared" ref="F85:K85" si="31">-(F81*F84)</f>
        <v>#DIV/0!</v>
      </c>
      <c r="G85" s="143" t="e">
        <f t="shared" si="31"/>
        <v>#DIV/0!</v>
      </c>
      <c r="H85" s="143" t="e">
        <f t="shared" si="31"/>
        <v>#DIV/0!</v>
      </c>
      <c r="I85" s="143" t="e">
        <f t="shared" si="31"/>
        <v>#DIV/0!</v>
      </c>
      <c r="J85" s="143" t="e">
        <f t="shared" si="31"/>
        <v>#DIV/0!</v>
      </c>
      <c r="K85" s="143" t="e">
        <f t="shared" si="31"/>
        <v>#DIV/0!</v>
      </c>
      <c r="L85" s="88"/>
      <c r="M85" s="143">
        <f t="shared" ref="M85:R85" si="32">(M81*M84)</f>
        <v>0</v>
      </c>
      <c r="N85" s="143">
        <f t="shared" si="32"/>
        <v>0</v>
      </c>
      <c r="O85" s="143">
        <f t="shared" si="32"/>
        <v>0</v>
      </c>
      <c r="P85" s="143">
        <f t="shared" si="32"/>
        <v>0</v>
      </c>
      <c r="Q85" s="143">
        <f t="shared" si="32"/>
        <v>0</v>
      </c>
      <c r="R85" s="143">
        <f t="shared" si="32"/>
        <v>0</v>
      </c>
    </row>
    <row r="86" spans="2:21" ht="20.149999999999999" customHeight="1">
      <c r="B86" s="137" t="s">
        <v>50</v>
      </c>
      <c r="C86" s="93"/>
      <c r="D86" s="144" t="e">
        <f>SUM(E86:R86)</f>
        <v>#DIV/0!</v>
      </c>
      <c r="E86" s="144" t="e">
        <f>SUM(E81,E83,E85)</f>
        <v>#DIV/0!</v>
      </c>
      <c r="F86" s="144" t="e">
        <f t="shared" ref="F86:K86" si="33">F81-F85</f>
        <v>#DIV/0!</v>
      </c>
      <c r="G86" s="144" t="e">
        <f t="shared" si="33"/>
        <v>#DIV/0!</v>
      </c>
      <c r="H86" s="144" t="e">
        <f t="shared" si="33"/>
        <v>#DIV/0!</v>
      </c>
      <c r="I86" s="144" t="e">
        <f t="shared" si="33"/>
        <v>#DIV/0!</v>
      </c>
      <c r="J86" s="144" t="e">
        <f t="shared" si="33"/>
        <v>#DIV/0!</v>
      </c>
      <c r="K86" s="144" t="e">
        <f t="shared" si="33"/>
        <v>#DIV/0!</v>
      </c>
      <c r="L86" s="88"/>
      <c r="M86" s="144">
        <f t="shared" ref="M86:R86" si="34">M81-M85</f>
        <v>0</v>
      </c>
      <c r="N86" s="144">
        <f t="shared" si="34"/>
        <v>0</v>
      </c>
      <c r="O86" s="144">
        <f t="shared" si="34"/>
        <v>0</v>
      </c>
      <c r="P86" s="144">
        <f t="shared" si="34"/>
        <v>0</v>
      </c>
      <c r="Q86" s="144">
        <f t="shared" si="34"/>
        <v>0</v>
      </c>
      <c r="R86" s="129">
        <f t="shared" si="34"/>
        <v>0</v>
      </c>
    </row>
    <row r="87" spans="2:21" ht="20.149999999999999" customHeight="1">
      <c r="B87" s="156"/>
      <c r="C87" s="156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</row>
    <row r="88" spans="2:21" ht="20.149999999999999" customHeight="1">
      <c r="B88" s="156"/>
      <c r="C88" s="156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</row>
    <row r="89" spans="2:21" ht="20.149999999999999" customHeight="1">
      <c r="B89" s="156"/>
      <c r="C89" s="156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</row>
    <row r="90" spans="2:21" ht="20.149999999999999" customHeight="1">
      <c r="B90" s="156"/>
      <c r="C90" s="156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</row>
    <row r="91" spans="2:21" ht="20.149999999999999" customHeight="1">
      <c r="D91" s="306" t="s">
        <v>13</v>
      </c>
      <c r="E91" s="306" t="s">
        <v>14</v>
      </c>
      <c r="F91" s="306" t="s">
        <v>15</v>
      </c>
      <c r="G91" s="306" t="s">
        <v>16</v>
      </c>
      <c r="H91" s="306" t="s">
        <v>17</v>
      </c>
      <c r="I91" s="306" t="s">
        <v>18</v>
      </c>
      <c r="J91" s="306" t="s">
        <v>19</v>
      </c>
      <c r="K91" s="306" t="s">
        <v>20</v>
      </c>
      <c r="L91" s="73"/>
      <c r="M91" s="308" t="s">
        <v>22</v>
      </c>
      <c r="N91" s="306" t="s">
        <v>22</v>
      </c>
      <c r="O91" s="306" t="s">
        <v>23</v>
      </c>
      <c r="P91" s="306" t="s">
        <v>24</v>
      </c>
      <c r="Q91" s="306" t="s">
        <v>51</v>
      </c>
      <c r="R91" s="306" t="s">
        <v>52</v>
      </c>
    </row>
    <row r="92" spans="2:21" ht="20.149999999999999" customHeight="1">
      <c r="B92" s="74" t="s">
        <v>59</v>
      </c>
      <c r="D92" s="306"/>
      <c r="E92" s="306"/>
      <c r="F92" s="306"/>
      <c r="G92" s="306"/>
      <c r="H92" s="306"/>
      <c r="I92" s="306"/>
      <c r="J92" s="306"/>
      <c r="K92" s="307"/>
      <c r="L92" s="73"/>
      <c r="M92" s="308"/>
      <c r="N92" s="306"/>
      <c r="O92" s="306"/>
      <c r="P92" s="306"/>
      <c r="Q92" s="306"/>
      <c r="R92" s="306"/>
    </row>
    <row r="93" spans="2:21" s="46" customFormat="1" ht="20.149999999999999" customHeight="1">
      <c r="B93" s="228" t="s">
        <v>60</v>
      </c>
      <c r="C93" s="229"/>
      <c r="D93" s="230" t="e">
        <f>SUM(E93:R93)</f>
        <v>#DIV/0!</v>
      </c>
      <c r="E93" s="230" t="e">
        <f>E26+E45+E65+E86</f>
        <v>#DIV/0!</v>
      </c>
      <c r="F93" s="230" t="e">
        <f t="shared" ref="F93:K93" si="35">F26+F45+F65+F86</f>
        <v>#DIV/0!</v>
      </c>
      <c r="G93" s="230" t="e">
        <f t="shared" si="35"/>
        <v>#DIV/0!</v>
      </c>
      <c r="H93" s="230" t="e">
        <f t="shared" si="35"/>
        <v>#DIV/0!</v>
      </c>
      <c r="I93" s="230" t="e">
        <f t="shared" si="35"/>
        <v>#DIV/0!</v>
      </c>
      <c r="J93" s="230" t="e">
        <f t="shared" si="35"/>
        <v>#DIV/0!</v>
      </c>
      <c r="K93" s="230" t="e">
        <f t="shared" si="35"/>
        <v>#DIV/0!</v>
      </c>
      <c r="L93" s="231"/>
      <c r="M93" s="232">
        <f t="shared" ref="M93:R93" si="36">M26+M45+M65+M86</f>
        <v>0</v>
      </c>
      <c r="N93" s="230">
        <f t="shared" si="36"/>
        <v>0</v>
      </c>
      <c r="O93" s="230">
        <f t="shared" si="36"/>
        <v>0</v>
      </c>
      <c r="P93" s="230">
        <f t="shared" si="36"/>
        <v>0</v>
      </c>
      <c r="Q93" s="230">
        <f t="shared" si="36"/>
        <v>0</v>
      </c>
      <c r="R93" s="230">
        <f t="shared" si="36"/>
        <v>0</v>
      </c>
      <c r="U93" s="48"/>
    </row>
    <row r="94" spans="2:21" s="46" customFormat="1" ht="20.149999999999999" customHeight="1">
      <c r="B94" s="228" t="s">
        <v>61</v>
      </c>
      <c r="C94" s="229"/>
      <c r="D94" s="233">
        <v>0</v>
      </c>
      <c r="E94" s="309" t="s">
        <v>62</v>
      </c>
      <c r="F94" s="310"/>
      <c r="G94" s="310"/>
      <c r="H94" s="310"/>
      <c r="I94" s="310"/>
      <c r="J94" s="311"/>
      <c r="K94" s="234"/>
      <c r="L94" s="231"/>
      <c r="M94" s="232"/>
      <c r="N94" s="230"/>
      <c r="O94" s="230"/>
      <c r="P94" s="230"/>
      <c r="Q94" s="230"/>
      <c r="R94" s="230"/>
      <c r="U94" s="48"/>
    </row>
    <row r="95" spans="2:21" s="46" customFormat="1" ht="20.149999999999999" customHeight="1">
      <c r="B95" s="228" t="s">
        <v>63</v>
      </c>
      <c r="C95" s="229"/>
      <c r="D95" s="230" t="e">
        <f>+D93+D94</f>
        <v>#DIV/0!</v>
      </c>
      <c r="E95" s="230"/>
      <c r="F95" s="230"/>
      <c r="G95" s="230"/>
      <c r="H95" s="230"/>
      <c r="I95" s="230"/>
      <c r="J95" s="230"/>
      <c r="K95" s="230"/>
      <c r="L95" s="231"/>
      <c r="M95" s="232"/>
      <c r="N95" s="230"/>
      <c r="O95" s="230"/>
      <c r="P95" s="230"/>
      <c r="Q95" s="230"/>
      <c r="R95" s="230"/>
      <c r="U95" s="48"/>
    </row>
    <row r="96" spans="2:21" ht="20.149999999999999" customHeight="1">
      <c r="B96" s="63" t="str">
        <f>B46</f>
        <v>1) aufwandbestimmende Baukosten vom xx.xx.xxxx</v>
      </c>
      <c r="C96" s="75"/>
      <c r="D96" s="63"/>
      <c r="E96" s="63"/>
      <c r="F96" s="63"/>
      <c r="G96" s="63"/>
      <c r="H96" s="63"/>
      <c r="I96" s="63"/>
      <c r="J96" s="63"/>
      <c r="K96" s="63"/>
      <c r="L96" s="63"/>
      <c r="M96" s="158"/>
      <c r="N96" s="63"/>
      <c r="O96" s="63"/>
      <c r="P96" s="63"/>
      <c r="Q96" s="63"/>
      <c r="R96" s="63"/>
    </row>
    <row r="97" spans="13:13">
      <c r="M97" s="159"/>
    </row>
    <row r="98" spans="13:13" hidden="1">
      <c r="M98" s="159"/>
    </row>
    <row r="99" spans="13:13" hidden="1">
      <c r="M99" s="159"/>
    </row>
    <row r="100" spans="13:13" hidden="1">
      <c r="M100" s="159"/>
    </row>
    <row r="101" spans="13:13" hidden="1">
      <c r="M101" s="159"/>
    </row>
    <row r="102" spans="13:13" hidden="1">
      <c r="M102" s="159"/>
    </row>
    <row r="103" spans="13:13" hidden="1">
      <c r="M103" s="159"/>
    </row>
    <row r="104" spans="13:13" hidden="1">
      <c r="M104" s="159"/>
    </row>
    <row r="105" spans="13:13" hidden="1"/>
  </sheetData>
  <mergeCells count="71">
    <mergeCell ref="Q91:Q92"/>
    <mergeCell ref="R91:R92"/>
    <mergeCell ref="E94:J94"/>
    <mergeCell ref="J91:J92"/>
    <mergeCell ref="K91:K92"/>
    <mergeCell ref="M91:M92"/>
    <mergeCell ref="N91:N92"/>
    <mergeCell ref="O91:O92"/>
    <mergeCell ref="P91:P92"/>
    <mergeCell ref="I91:I92"/>
    <mergeCell ref="D91:D92"/>
    <mergeCell ref="E91:E92"/>
    <mergeCell ref="F91:F92"/>
    <mergeCell ref="G91:G92"/>
    <mergeCell ref="H91:H92"/>
    <mergeCell ref="M68:M69"/>
    <mergeCell ref="N68:N69"/>
    <mergeCell ref="O68:O69"/>
    <mergeCell ref="P68:P69"/>
    <mergeCell ref="Q68:Q69"/>
    <mergeCell ref="R68:R69"/>
    <mergeCell ref="Q49:Q50"/>
    <mergeCell ref="R49:R50"/>
    <mergeCell ref="D68:D69"/>
    <mergeCell ref="E68:E69"/>
    <mergeCell ref="F68:F69"/>
    <mergeCell ref="G68:G69"/>
    <mergeCell ref="H68:H69"/>
    <mergeCell ref="I68:I69"/>
    <mergeCell ref="J68:J69"/>
    <mergeCell ref="K68:K69"/>
    <mergeCell ref="J49:J50"/>
    <mergeCell ref="K49:K50"/>
    <mergeCell ref="M49:M50"/>
    <mergeCell ref="N49:N50"/>
    <mergeCell ref="O49:O50"/>
    <mergeCell ref="P49:P50"/>
    <mergeCell ref="D49:D50"/>
    <mergeCell ref="E49:E50"/>
    <mergeCell ref="F49:F50"/>
    <mergeCell ref="G49:G50"/>
    <mergeCell ref="H49:H50"/>
    <mergeCell ref="I49:I50"/>
    <mergeCell ref="M29:M30"/>
    <mergeCell ref="N29:N30"/>
    <mergeCell ref="O29:O30"/>
    <mergeCell ref="P29:P30"/>
    <mergeCell ref="Q29:Q30"/>
    <mergeCell ref="R29:R30"/>
    <mergeCell ref="Q10:Q11"/>
    <mergeCell ref="R10:R11"/>
    <mergeCell ref="D29:D30"/>
    <mergeCell ref="E29:E30"/>
    <mergeCell ref="F29:F30"/>
    <mergeCell ref="G29:G30"/>
    <mergeCell ref="H29:H30"/>
    <mergeCell ref="I29:I30"/>
    <mergeCell ref="J29:J30"/>
    <mergeCell ref="K29:K30"/>
    <mergeCell ref="J10:J11"/>
    <mergeCell ref="K10:K11"/>
    <mergeCell ref="M10:M11"/>
    <mergeCell ref="N10:N11"/>
    <mergeCell ref="O10:O11"/>
    <mergeCell ref="P10:P11"/>
    <mergeCell ref="D10:D11"/>
    <mergeCell ref="E10:E11"/>
    <mergeCell ref="F10:F11"/>
    <mergeCell ref="G10:G11"/>
    <mergeCell ref="H10:H11"/>
    <mergeCell ref="I10:I11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>&amp;L&amp;"Arial,Standard"&amp;8MS Immobilien&amp;"Arial,Standard"&amp;8
Prozess: Beschaffung durchführen&amp;"Arial,Standard"&amp;8
Formular&amp;R&amp;"Arial,Standard"&amp;8
Gültig ab 20.03.2018&amp;"Arial,Standard"&amp;8
Review 19.03.2020</oddHeader>
    <oddFooter>&amp;L&amp;"Arial,Standard"&amp;8DMS-ID 29799466 / Version 1 / Status: Freigegeben / Vertraulichkeit: Intern / Autor: Mucciarelli Alexandra (IM-RCB-BE-BCO)</oddFooter>
  </headerFooter>
  <rowBreaks count="3" manualBreakCount="3">
    <brk id="28" max="16383" man="1"/>
    <brk id="48" max="16383" man="1"/>
    <brk id="67" max="16383" man="1"/>
  </rowBreaks>
  <ignoredErrors>
    <ignoredError sqref="E31:K31 E70 G70:K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AB46"/>
  <sheetViews>
    <sheetView showGridLines="0" topLeftCell="A3" zoomScaleNormal="100" workbookViewId="0">
      <selection activeCell="D15" sqref="D15:D26"/>
    </sheetView>
  </sheetViews>
  <sheetFormatPr baseColWidth="10" defaultColWidth="22.26953125" defaultRowHeight="12.5" zeroHeight="1"/>
  <cols>
    <col min="1" max="1" width="1.7265625" style="245" customWidth="1"/>
    <col min="2" max="2" width="9.7265625" style="245" customWidth="1"/>
    <col min="3" max="3" width="27.453125" style="245" customWidth="1"/>
    <col min="4" max="4" width="20.26953125" style="245" customWidth="1"/>
    <col min="5" max="5" width="5.54296875" style="245" bestFit="1" customWidth="1"/>
    <col min="6" max="6" width="9.54296875" style="245" bestFit="1" customWidth="1"/>
    <col min="7" max="7" width="5.54296875" style="245" bestFit="1" customWidth="1"/>
    <col min="8" max="8" width="9.54296875" style="245" bestFit="1" customWidth="1"/>
    <col min="9" max="9" width="5.54296875" style="245" bestFit="1" customWidth="1"/>
    <col min="10" max="10" width="8.54296875" style="245" bestFit="1" customWidth="1"/>
    <col min="11" max="11" width="5.54296875" style="245" bestFit="1" customWidth="1"/>
    <col min="12" max="12" width="9.54296875" style="245" bestFit="1" customWidth="1"/>
    <col min="13" max="13" width="5.54296875" style="245" bestFit="1" customWidth="1"/>
    <col min="14" max="14" width="8.54296875" style="245" bestFit="1" customWidth="1"/>
    <col min="15" max="15" width="5.54296875" style="245" bestFit="1" customWidth="1"/>
    <col min="16" max="16" width="8.54296875" style="245" bestFit="1" customWidth="1"/>
    <col min="17" max="17" width="5.54296875" style="245" bestFit="1" customWidth="1"/>
    <col min="18" max="18" width="8.54296875" style="245" bestFit="1" customWidth="1"/>
    <col min="19" max="19" width="1.7265625" style="245" customWidth="1"/>
    <col min="20" max="20" width="62.7265625" style="245" customWidth="1"/>
    <col min="21" max="266" width="22.26953125" style="245"/>
    <col min="267" max="267" width="9.7265625" style="245" customWidth="1"/>
    <col min="268" max="268" width="27.453125" style="245" customWidth="1"/>
    <col min="269" max="274" width="10.26953125" style="245" customWidth="1"/>
    <col min="275" max="275" width="5.453125" style="245" customWidth="1"/>
    <col min="276" max="522" width="22.26953125" style="245"/>
    <col min="523" max="523" width="9.7265625" style="245" customWidth="1"/>
    <col min="524" max="524" width="27.453125" style="245" customWidth="1"/>
    <col min="525" max="530" width="10.26953125" style="245" customWidth="1"/>
    <col min="531" max="531" width="5.453125" style="245" customWidth="1"/>
    <col min="532" max="778" width="22.26953125" style="245"/>
    <col min="779" max="779" width="9.7265625" style="245" customWidth="1"/>
    <col min="780" max="780" width="27.453125" style="245" customWidth="1"/>
    <col min="781" max="786" width="10.26953125" style="245" customWidth="1"/>
    <col min="787" max="787" width="5.453125" style="245" customWidth="1"/>
    <col min="788" max="1034" width="22.26953125" style="245"/>
    <col min="1035" max="1035" width="9.7265625" style="245" customWidth="1"/>
    <col min="1036" max="1036" width="27.453125" style="245" customWidth="1"/>
    <col min="1037" max="1042" width="10.26953125" style="245" customWidth="1"/>
    <col min="1043" max="1043" width="5.453125" style="245" customWidth="1"/>
    <col min="1044" max="1290" width="22.26953125" style="245"/>
    <col min="1291" max="1291" width="9.7265625" style="245" customWidth="1"/>
    <col min="1292" max="1292" width="27.453125" style="245" customWidth="1"/>
    <col min="1293" max="1298" width="10.26953125" style="245" customWidth="1"/>
    <col min="1299" max="1299" width="5.453125" style="245" customWidth="1"/>
    <col min="1300" max="1546" width="22.26953125" style="245"/>
    <col min="1547" max="1547" width="9.7265625" style="245" customWidth="1"/>
    <col min="1548" max="1548" width="27.453125" style="245" customWidth="1"/>
    <col min="1549" max="1554" width="10.26953125" style="245" customWidth="1"/>
    <col min="1555" max="1555" width="5.453125" style="245" customWidth="1"/>
    <col min="1556" max="1802" width="22.26953125" style="245"/>
    <col min="1803" max="1803" width="9.7265625" style="245" customWidth="1"/>
    <col min="1804" max="1804" width="27.453125" style="245" customWidth="1"/>
    <col min="1805" max="1810" width="10.26953125" style="245" customWidth="1"/>
    <col min="1811" max="1811" width="5.453125" style="245" customWidth="1"/>
    <col min="1812" max="2058" width="22.26953125" style="245"/>
    <col min="2059" max="2059" width="9.7265625" style="245" customWidth="1"/>
    <col min="2060" max="2060" width="27.453125" style="245" customWidth="1"/>
    <col min="2061" max="2066" width="10.26953125" style="245" customWidth="1"/>
    <col min="2067" max="2067" width="5.453125" style="245" customWidth="1"/>
    <col min="2068" max="2314" width="22.26953125" style="245"/>
    <col min="2315" max="2315" width="9.7265625" style="245" customWidth="1"/>
    <col min="2316" max="2316" width="27.453125" style="245" customWidth="1"/>
    <col min="2317" max="2322" width="10.26953125" style="245" customWidth="1"/>
    <col min="2323" max="2323" width="5.453125" style="245" customWidth="1"/>
    <col min="2324" max="2570" width="22.26953125" style="245"/>
    <col min="2571" max="2571" width="9.7265625" style="245" customWidth="1"/>
    <col min="2572" max="2572" width="27.453125" style="245" customWidth="1"/>
    <col min="2573" max="2578" width="10.26953125" style="245" customWidth="1"/>
    <col min="2579" max="2579" width="5.453125" style="245" customWidth="1"/>
    <col min="2580" max="2826" width="22.26953125" style="245"/>
    <col min="2827" max="2827" width="9.7265625" style="245" customWidth="1"/>
    <col min="2828" max="2828" width="27.453125" style="245" customWidth="1"/>
    <col min="2829" max="2834" width="10.26953125" style="245" customWidth="1"/>
    <col min="2835" max="2835" width="5.453125" style="245" customWidth="1"/>
    <col min="2836" max="3082" width="22.26953125" style="245"/>
    <col min="3083" max="3083" width="9.7265625" style="245" customWidth="1"/>
    <col min="3084" max="3084" width="27.453125" style="245" customWidth="1"/>
    <col min="3085" max="3090" width="10.26953125" style="245" customWidth="1"/>
    <col min="3091" max="3091" width="5.453125" style="245" customWidth="1"/>
    <col min="3092" max="3338" width="22.26953125" style="245"/>
    <col min="3339" max="3339" width="9.7265625" style="245" customWidth="1"/>
    <col min="3340" max="3340" width="27.453125" style="245" customWidth="1"/>
    <col min="3341" max="3346" width="10.26953125" style="245" customWidth="1"/>
    <col min="3347" max="3347" width="5.453125" style="245" customWidth="1"/>
    <col min="3348" max="3594" width="22.26953125" style="245"/>
    <col min="3595" max="3595" width="9.7265625" style="245" customWidth="1"/>
    <col min="3596" max="3596" width="27.453125" style="245" customWidth="1"/>
    <col min="3597" max="3602" width="10.26953125" style="245" customWidth="1"/>
    <col min="3603" max="3603" width="5.453125" style="245" customWidth="1"/>
    <col min="3604" max="3850" width="22.26953125" style="245"/>
    <col min="3851" max="3851" width="9.7265625" style="245" customWidth="1"/>
    <col min="3852" max="3852" width="27.453125" style="245" customWidth="1"/>
    <col min="3853" max="3858" width="10.26953125" style="245" customWidth="1"/>
    <col min="3859" max="3859" width="5.453125" style="245" customWidth="1"/>
    <col min="3860" max="4106" width="22.26953125" style="245"/>
    <col min="4107" max="4107" width="9.7265625" style="245" customWidth="1"/>
    <col min="4108" max="4108" width="27.453125" style="245" customWidth="1"/>
    <col min="4109" max="4114" width="10.26953125" style="245" customWidth="1"/>
    <col min="4115" max="4115" width="5.453125" style="245" customWidth="1"/>
    <col min="4116" max="4362" width="22.26953125" style="245"/>
    <col min="4363" max="4363" width="9.7265625" style="245" customWidth="1"/>
    <col min="4364" max="4364" width="27.453125" style="245" customWidth="1"/>
    <col min="4365" max="4370" width="10.26953125" style="245" customWidth="1"/>
    <col min="4371" max="4371" width="5.453125" style="245" customWidth="1"/>
    <col min="4372" max="4618" width="22.26953125" style="245"/>
    <col min="4619" max="4619" width="9.7265625" style="245" customWidth="1"/>
    <col min="4620" max="4620" width="27.453125" style="245" customWidth="1"/>
    <col min="4621" max="4626" width="10.26953125" style="245" customWidth="1"/>
    <col min="4627" max="4627" width="5.453125" style="245" customWidth="1"/>
    <col min="4628" max="4874" width="22.26953125" style="245"/>
    <col min="4875" max="4875" width="9.7265625" style="245" customWidth="1"/>
    <col min="4876" max="4876" width="27.453125" style="245" customWidth="1"/>
    <col min="4877" max="4882" width="10.26953125" style="245" customWidth="1"/>
    <col min="4883" max="4883" width="5.453125" style="245" customWidth="1"/>
    <col min="4884" max="5130" width="22.26953125" style="245"/>
    <col min="5131" max="5131" width="9.7265625" style="245" customWidth="1"/>
    <col min="5132" max="5132" width="27.453125" style="245" customWidth="1"/>
    <col min="5133" max="5138" width="10.26953125" style="245" customWidth="1"/>
    <col min="5139" max="5139" width="5.453125" style="245" customWidth="1"/>
    <col min="5140" max="5386" width="22.26953125" style="245"/>
    <col min="5387" max="5387" width="9.7265625" style="245" customWidth="1"/>
    <col min="5388" max="5388" width="27.453125" style="245" customWidth="1"/>
    <col min="5389" max="5394" width="10.26953125" style="245" customWidth="1"/>
    <col min="5395" max="5395" width="5.453125" style="245" customWidth="1"/>
    <col min="5396" max="5642" width="22.26953125" style="245"/>
    <col min="5643" max="5643" width="9.7265625" style="245" customWidth="1"/>
    <col min="5644" max="5644" width="27.453125" style="245" customWidth="1"/>
    <col min="5645" max="5650" width="10.26953125" style="245" customWidth="1"/>
    <col min="5651" max="5651" width="5.453125" style="245" customWidth="1"/>
    <col min="5652" max="5898" width="22.26953125" style="245"/>
    <col min="5899" max="5899" width="9.7265625" style="245" customWidth="1"/>
    <col min="5900" max="5900" width="27.453125" style="245" customWidth="1"/>
    <col min="5901" max="5906" width="10.26953125" style="245" customWidth="1"/>
    <col min="5907" max="5907" width="5.453125" style="245" customWidth="1"/>
    <col min="5908" max="6154" width="22.26953125" style="245"/>
    <col min="6155" max="6155" width="9.7265625" style="245" customWidth="1"/>
    <col min="6156" max="6156" width="27.453125" style="245" customWidth="1"/>
    <col min="6157" max="6162" width="10.26953125" style="245" customWidth="1"/>
    <col min="6163" max="6163" width="5.453125" style="245" customWidth="1"/>
    <col min="6164" max="6410" width="22.26953125" style="245"/>
    <col min="6411" max="6411" width="9.7265625" style="245" customWidth="1"/>
    <col min="6412" max="6412" width="27.453125" style="245" customWidth="1"/>
    <col min="6413" max="6418" width="10.26953125" style="245" customWidth="1"/>
    <col min="6419" max="6419" width="5.453125" style="245" customWidth="1"/>
    <col min="6420" max="6666" width="22.26953125" style="245"/>
    <col min="6667" max="6667" width="9.7265625" style="245" customWidth="1"/>
    <col min="6668" max="6668" width="27.453125" style="245" customWidth="1"/>
    <col min="6669" max="6674" width="10.26953125" style="245" customWidth="1"/>
    <col min="6675" max="6675" width="5.453125" style="245" customWidth="1"/>
    <col min="6676" max="6922" width="22.26953125" style="245"/>
    <col min="6923" max="6923" width="9.7265625" style="245" customWidth="1"/>
    <col min="6924" max="6924" width="27.453125" style="245" customWidth="1"/>
    <col min="6925" max="6930" width="10.26953125" style="245" customWidth="1"/>
    <col min="6931" max="6931" width="5.453125" style="245" customWidth="1"/>
    <col min="6932" max="7178" width="22.26953125" style="245"/>
    <col min="7179" max="7179" width="9.7265625" style="245" customWidth="1"/>
    <col min="7180" max="7180" width="27.453125" style="245" customWidth="1"/>
    <col min="7181" max="7186" width="10.26953125" style="245" customWidth="1"/>
    <col min="7187" max="7187" width="5.453125" style="245" customWidth="1"/>
    <col min="7188" max="7434" width="22.26953125" style="245"/>
    <col min="7435" max="7435" width="9.7265625" style="245" customWidth="1"/>
    <col min="7436" max="7436" width="27.453125" style="245" customWidth="1"/>
    <col min="7437" max="7442" width="10.26953125" style="245" customWidth="1"/>
    <col min="7443" max="7443" width="5.453125" style="245" customWidth="1"/>
    <col min="7444" max="7690" width="22.26953125" style="245"/>
    <col min="7691" max="7691" width="9.7265625" style="245" customWidth="1"/>
    <col min="7692" max="7692" width="27.453125" style="245" customWidth="1"/>
    <col min="7693" max="7698" width="10.26953125" style="245" customWidth="1"/>
    <col min="7699" max="7699" width="5.453125" style="245" customWidth="1"/>
    <col min="7700" max="7946" width="22.26953125" style="245"/>
    <col min="7947" max="7947" width="9.7265625" style="245" customWidth="1"/>
    <col min="7948" max="7948" width="27.453125" style="245" customWidth="1"/>
    <col min="7949" max="7954" width="10.26953125" style="245" customWidth="1"/>
    <col min="7955" max="7955" width="5.453125" style="245" customWidth="1"/>
    <col min="7956" max="8202" width="22.26953125" style="245"/>
    <col min="8203" max="8203" width="9.7265625" style="245" customWidth="1"/>
    <col min="8204" max="8204" width="27.453125" style="245" customWidth="1"/>
    <col min="8205" max="8210" width="10.26953125" style="245" customWidth="1"/>
    <col min="8211" max="8211" width="5.453125" style="245" customWidth="1"/>
    <col min="8212" max="8458" width="22.26953125" style="245"/>
    <col min="8459" max="8459" width="9.7265625" style="245" customWidth="1"/>
    <col min="8460" max="8460" width="27.453125" style="245" customWidth="1"/>
    <col min="8461" max="8466" width="10.26953125" style="245" customWidth="1"/>
    <col min="8467" max="8467" width="5.453125" style="245" customWidth="1"/>
    <col min="8468" max="8714" width="22.26953125" style="245"/>
    <col min="8715" max="8715" width="9.7265625" style="245" customWidth="1"/>
    <col min="8716" max="8716" width="27.453125" style="245" customWidth="1"/>
    <col min="8717" max="8722" width="10.26953125" style="245" customWidth="1"/>
    <col min="8723" max="8723" width="5.453125" style="245" customWidth="1"/>
    <col min="8724" max="8970" width="22.26953125" style="245"/>
    <col min="8971" max="8971" width="9.7265625" style="245" customWidth="1"/>
    <col min="8972" max="8972" width="27.453125" style="245" customWidth="1"/>
    <col min="8973" max="8978" width="10.26953125" style="245" customWidth="1"/>
    <col min="8979" max="8979" width="5.453125" style="245" customWidth="1"/>
    <col min="8980" max="9226" width="22.26953125" style="245"/>
    <col min="9227" max="9227" width="9.7265625" style="245" customWidth="1"/>
    <col min="9228" max="9228" width="27.453125" style="245" customWidth="1"/>
    <col min="9229" max="9234" width="10.26953125" style="245" customWidth="1"/>
    <col min="9235" max="9235" width="5.453125" style="245" customWidth="1"/>
    <col min="9236" max="9482" width="22.26953125" style="245"/>
    <col min="9483" max="9483" width="9.7265625" style="245" customWidth="1"/>
    <col min="9484" max="9484" width="27.453125" style="245" customWidth="1"/>
    <col min="9485" max="9490" width="10.26953125" style="245" customWidth="1"/>
    <col min="9491" max="9491" width="5.453125" style="245" customWidth="1"/>
    <col min="9492" max="9738" width="22.26953125" style="245"/>
    <col min="9739" max="9739" width="9.7265625" style="245" customWidth="1"/>
    <col min="9740" max="9740" width="27.453125" style="245" customWidth="1"/>
    <col min="9741" max="9746" width="10.26953125" style="245" customWidth="1"/>
    <col min="9747" max="9747" width="5.453125" style="245" customWidth="1"/>
    <col min="9748" max="9994" width="22.26953125" style="245"/>
    <col min="9995" max="9995" width="9.7265625" style="245" customWidth="1"/>
    <col min="9996" max="9996" width="27.453125" style="245" customWidth="1"/>
    <col min="9997" max="10002" width="10.26953125" style="245" customWidth="1"/>
    <col min="10003" max="10003" width="5.453125" style="245" customWidth="1"/>
    <col min="10004" max="10250" width="22.26953125" style="245"/>
    <col min="10251" max="10251" width="9.7265625" style="245" customWidth="1"/>
    <col min="10252" max="10252" width="27.453125" style="245" customWidth="1"/>
    <col min="10253" max="10258" width="10.26953125" style="245" customWidth="1"/>
    <col min="10259" max="10259" width="5.453125" style="245" customWidth="1"/>
    <col min="10260" max="10506" width="22.26953125" style="245"/>
    <col min="10507" max="10507" width="9.7265625" style="245" customWidth="1"/>
    <col min="10508" max="10508" width="27.453125" style="245" customWidth="1"/>
    <col min="10509" max="10514" width="10.26953125" style="245" customWidth="1"/>
    <col min="10515" max="10515" width="5.453125" style="245" customWidth="1"/>
    <col min="10516" max="10762" width="22.26953125" style="245"/>
    <col min="10763" max="10763" width="9.7265625" style="245" customWidth="1"/>
    <col min="10764" max="10764" width="27.453125" style="245" customWidth="1"/>
    <col min="10765" max="10770" width="10.26953125" style="245" customWidth="1"/>
    <col min="10771" max="10771" width="5.453125" style="245" customWidth="1"/>
    <col min="10772" max="11018" width="22.26953125" style="245"/>
    <col min="11019" max="11019" width="9.7265625" style="245" customWidth="1"/>
    <col min="11020" max="11020" width="27.453125" style="245" customWidth="1"/>
    <col min="11021" max="11026" width="10.26953125" style="245" customWidth="1"/>
    <col min="11027" max="11027" width="5.453125" style="245" customWidth="1"/>
    <col min="11028" max="11274" width="22.26953125" style="245"/>
    <col min="11275" max="11275" width="9.7265625" style="245" customWidth="1"/>
    <col min="11276" max="11276" width="27.453125" style="245" customWidth="1"/>
    <col min="11277" max="11282" width="10.26953125" style="245" customWidth="1"/>
    <col min="11283" max="11283" width="5.453125" style="245" customWidth="1"/>
    <col min="11284" max="11530" width="22.26953125" style="245"/>
    <col min="11531" max="11531" width="9.7265625" style="245" customWidth="1"/>
    <col min="11532" max="11532" width="27.453125" style="245" customWidth="1"/>
    <col min="11533" max="11538" width="10.26953125" style="245" customWidth="1"/>
    <col min="11539" max="11539" width="5.453125" style="245" customWidth="1"/>
    <col min="11540" max="11786" width="22.26953125" style="245"/>
    <col min="11787" max="11787" width="9.7265625" style="245" customWidth="1"/>
    <col min="11788" max="11788" width="27.453125" style="245" customWidth="1"/>
    <col min="11789" max="11794" width="10.26953125" style="245" customWidth="1"/>
    <col min="11795" max="11795" width="5.453125" style="245" customWidth="1"/>
    <col min="11796" max="12042" width="22.26953125" style="245"/>
    <col min="12043" max="12043" width="9.7265625" style="245" customWidth="1"/>
    <col min="12044" max="12044" width="27.453125" style="245" customWidth="1"/>
    <col min="12045" max="12050" width="10.26953125" style="245" customWidth="1"/>
    <col min="12051" max="12051" width="5.453125" style="245" customWidth="1"/>
    <col min="12052" max="12298" width="22.26953125" style="245"/>
    <col min="12299" max="12299" width="9.7265625" style="245" customWidth="1"/>
    <col min="12300" max="12300" width="27.453125" style="245" customWidth="1"/>
    <col min="12301" max="12306" width="10.26953125" style="245" customWidth="1"/>
    <col min="12307" max="12307" width="5.453125" style="245" customWidth="1"/>
    <col min="12308" max="12554" width="22.26953125" style="245"/>
    <col min="12555" max="12555" width="9.7265625" style="245" customWidth="1"/>
    <col min="12556" max="12556" width="27.453125" style="245" customWidth="1"/>
    <col min="12557" max="12562" width="10.26953125" style="245" customWidth="1"/>
    <col min="12563" max="12563" width="5.453125" style="245" customWidth="1"/>
    <col min="12564" max="12810" width="22.26953125" style="245"/>
    <col min="12811" max="12811" width="9.7265625" style="245" customWidth="1"/>
    <col min="12812" max="12812" width="27.453125" style="245" customWidth="1"/>
    <col min="12813" max="12818" width="10.26953125" style="245" customWidth="1"/>
    <col min="12819" max="12819" width="5.453125" style="245" customWidth="1"/>
    <col min="12820" max="13066" width="22.26953125" style="245"/>
    <col min="13067" max="13067" width="9.7265625" style="245" customWidth="1"/>
    <col min="13068" max="13068" width="27.453125" style="245" customWidth="1"/>
    <col min="13069" max="13074" width="10.26953125" style="245" customWidth="1"/>
    <col min="13075" max="13075" width="5.453125" style="245" customWidth="1"/>
    <col min="13076" max="13322" width="22.26953125" style="245"/>
    <col min="13323" max="13323" width="9.7265625" style="245" customWidth="1"/>
    <col min="13324" max="13324" width="27.453125" style="245" customWidth="1"/>
    <col min="13325" max="13330" width="10.26953125" style="245" customWidth="1"/>
    <col min="13331" max="13331" width="5.453125" style="245" customWidth="1"/>
    <col min="13332" max="13578" width="22.26953125" style="245"/>
    <col min="13579" max="13579" width="9.7265625" style="245" customWidth="1"/>
    <col min="13580" max="13580" width="27.453125" style="245" customWidth="1"/>
    <col min="13581" max="13586" width="10.26953125" style="245" customWidth="1"/>
    <col min="13587" max="13587" width="5.453125" style="245" customWidth="1"/>
    <col min="13588" max="13834" width="22.26953125" style="245"/>
    <col min="13835" max="13835" width="9.7265625" style="245" customWidth="1"/>
    <col min="13836" max="13836" width="27.453125" style="245" customWidth="1"/>
    <col min="13837" max="13842" width="10.26953125" style="245" customWidth="1"/>
    <col min="13843" max="13843" width="5.453125" style="245" customWidth="1"/>
    <col min="13844" max="14090" width="22.26953125" style="245"/>
    <col min="14091" max="14091" width="9.7265625" style="245" customWidth="1"/>
    <col min="14092" max="14092" width="27.453125" style="245" customWidth="1"/>
    <col min="14093" max="14098" width="10.26953125" style="245" customWidth="1"/>
    <col min="14099" max="14099" width="5.453125" style="245" customWidth="1"/>
    <col min="14100" max="14346" width="22.26953125" style="245"/>
    <col min="14347" max="14347" width="9.7265625" style="245" customWidth="1"/>
    <col min="14348" max="14348" width="27.453125" style="245" customWidth="1"/>
    <col min="14349" max="14354" width="10.26953125" style="245" customWidth="1"/>
    <col min="14355" max="14355" width="5.453125" style="245" customWidth="1"/>
    <col min="14356" max="14602" width="22.26953125" style="245"/>
    <col min="14603" max="14603" width="9.7265625" style="245" customWidth="1"/>
    <col min="14604" max="14604" width="27.453125" style="245" customWidth="1"/>
    <col min="14605" max="14610" width="10.26953125" style="245" customWidth="1"/>
    <col min="14611" max="14611" width="5.453125" style="245" customWidth="1"/>
    <col min="14612" max="14858" width="22.26953125" style="245"/>
    <col min="14859" max="14859" width="9.7265625" style="245" customWidth="1"/>
    <col min="14860" max="14860" width="27.453125" style="245" customWidth="1"/>
    <col min="14861" max="14866" width="10.26953125" style="245" customWidth="1"/>
    <col min="14867" max="14867" width="5.453125" style="245" customWidth="1"/>
    <col min="14868" max="15114" width="22.26953125" style="245"/>
    <col min="15115" max="15115" width="9.7265625" style="245" customWidth="1"/>
    <col min="15116" max="15116" width="27.453125" style="245" customWidth="1"/>
    <col min="15117" max="15122" width="10.26953125" style="245" customWidth="1"/>
    <col min="15123" max="15123" width="5.453125" style="245" customWidth="1"/>
    <col min="15124" max="15370" width="22.26953125" style="245"/>
    <col min="15371" max="15371" width="9.7265625" style="245" customWidth="1"/>
    <col min="15372" max="15372" width="27.453125" style="245" customWidth="1"/>
    <col min="15373" max="15378" width="10.26953125" style="245" customWidth="1"/>
    <col min="15379" max="15379" width="5.453125" style="245" customWidth="1"/>
    <col min="15380" max="15626" width="22.26953125" style="245"/>
    <col min="15627" max="15627" width="9.7265625" style="245" customWidth="1"/>
    <col min="15628" max="15628" width="27.453125" style="245" customWidth="1"/>
    <col min="15629" max="15634" width="10.26953125" style="245" customWidth="1"/>
    <col min="15635" max="15635" width="5.453125" style="245" customWidth="1"/>
    <col min="15636" max="15882" width="22.26953125" style="245"/>
    <col min="15883" max="15883" width="9.7265625" style="245" customWidth="1"/>
    <col min="15884" max="15884" width="27.453125" style="245" customWidth="1"/>
    <col min="15885" max="15890" width="10.26953125" style="245" customWidth="1"/>
    <col min="15891" max="15891" width="5.453125" style="245" customWidth="1"/>
    <col min="15892" max="16138" width="22.26953125" style="245"/>
    <col min="16139" max="16139" width="9.7265625" style="245" customWidth="1"/>
    <col min="16140" max="16140" width="27.453125" style="245" customWidth="1"/>
    <col min="16141" max="16146" width="10.26953125" style="245" customWidth="1"/>
    <col min="16147" max="16147" width="5.453125" style="245" customWidth="1"/>
    <col min="16148" max="16384" width="22.26953125" style="245"/>
  </cols>
  <sheetData>
    <row r="1" spans="2:22" s="239" customFormat="1" ht="14">
      <c r="B1" s="240" t="str">
        <f>'Beilage 2.1'!B1</f>
        <v>Bahnhofareal Erlenbach</v>
      </c>
      <c r="C1" s="241"/>
      <c r="D1" s="241"/>
      <c r="E1" s="242"/>
      <c r="F1" s="242"/>
      <c r="G1" s="240"/>
      <c r="H1" s="240"/>
      <c r="O1" s="243"/>
      <c r="P1" s="243"/>
      <c r="Q1" s="243"/>
      <c r="R1" s="243"/>
      <c r="T1" s="43" t="s">
        <v>64</v>
      </c>
    </row>
    <row r="2" spans="2:22" s="239" customFormat="1" ht="15.75" customHeight="1">
      <c r="B2" s="240"/>
      <c r="C2" s="241"/>
      <c r="D2" s="241"/>
      <c r="E2" s="242"/>
      <c r="F2" s="242"/>
      <c r="G2" s="241"/>
      <c r="H2" s="241"/>
      <c r="I2" s="244"/>
      <c r="J2" s="244"/>
      <c r="K2" s="245"/>
      <c r="L2" s="245"/>
      <c r="M2" s="245"/>
      <c r="N2" s="245"/>
      <c r="O2" s="245"/>
      <c r="P2" s="245"/>
      <c r="Q2" s="245"/>
      <c r="R2" s="245"/>
      <c r="S2" s="245"/>
    </row>
    <row r="3" spans="2:22" s="239" customFormat="1" ht="14">
      <c r="B3" s="240" t="s">
        <v>65</v>
      </c>
      <c r="C3" s="241"/>
      <c r="D3" s="241"/>
      <c r="E3" s="242"/>
      <c r="F3" s="242"/>
      <c r="G3" s="241"/>
      <c r="H3" s="241"/>
      <c r="I3" s="244"/>
      <c r="J3" s="244"/>
      <c r="K3" s="245"/>
      <c r="L3" s="245"/>
      <c r="M3" s="245"/>
      <c r="N3" s="245"/>
      <c r="O3" s="245"/>
      <c r="P3" s="245"/>
      <c r="Q3" s="245"/>
      <c r="R3" s="245"/>
      <c r="S3" s="245"/>
    </row>
    <row r="4" spans="2:22" s="239" customFormat="1" ht="5.15" customHeight="1">
      <c r="B4" s="246"/>
      <c r="C4" s="241"/>
      <c r="D4" s="241"/>
      <c r="E4" s="242"/>
      <c r="F4" s="242"/>
      <c r="G4" s="241"/>
      <c r="H4" s="241"/>
      <c r="I4" s="244"/>
      <c r="J4" s="244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2:22" ht="13">
      <c r="B5" s="247" t="s">
        <v>66</v>
      </c>
      <c r="O5" s="248"/>
      <c r="P5" s="248"/>
      <c r="Q5" s="248"/>
      <c r="R5" s="248"/>
    </row>
    <row r="6" spans="2:22" ht="13">
      <c r="B6" s="247"/>
      <c r="O6" s="248"/>
      <c r="P6" s="248"/>
      <c r="Q6" s="248"/>
      <c r="R6" s="248"/>
    </row>
    <row r="7" spans="2:22" s="249" customFormat="1" ht="13">
      <c r="B7" s="250" t="s">
        <v>67</v>
      </c>
      <c r="O7" s="251"/>
      <c r="P7" s="251"/>
      <c r="Q7" s="251"/>
      <c r="R7" s="251"/>
      <c r="S7" s="252"/>
      <c r="T7" s="245"/>
    </row>
    <row r="8" spans="2:22" ht="5.15" customHeight="1">
      <c r="O8" s="253"/>
      <c r="P8" s="253"/>
      <c r="Q8" s="253"/>
      <c r="R8" s="253"/>
      <c r="S8" s="254"/>
    </row>
    <row r="9" spans="2:22" ht="13">
      <c r="B9" s="255">
        <v>1</v>
      </c>
      <c r="C9" s="256" t="s">
        <v>68</v>
      </c>
      <c r="D9" s="256"/>
      <c r="E9" s="249"/>
      <c r="F9" s="249"/>
      <c r="G9" s="249"/>
      <c r="H9" s="249"/>
      <c r="I9" s="249"/>
      <c r="J9" s="249"/>
      <c r="O9" s="253"/>
      <c r="P9" s="253"/>
      <c r="Q9" s="253"/>
      <c r="R9" s="253"/>
      <c r="S9" s="254"/>
      <c r="T9" s="254"/>
    </row>
    <row r="10" spans="2:22" ht="13">
      <c r="B10" s="255">
        <v>0.67</v>
      </c>
      <c r="C10" s="256" t="s">
        <v>69</v>
      </c>
      <c r="D10" s="256"/>
      <c r="E10" s="257"/>
      <c r="F10" s="257"/>
      <c r="G10" s="249"/>
      <c r="H10" s="249"/>
      <c r="I10" s="249"/>
      <c r="J10" s="249"/>
      <c r="K10" s="249"/>
      <c r="L10" s="249"/>
      <c r="M10" s="249"/>
      <c r="N10" s="249"/>
      <c r="O10" s="253"/>
      <c r="P10" s="253"/>
      <c r="Q10" s="253"/>
      <c r="R10" s="253"/>
      <c r="S10" s="254"/>
      <c r="T10" s="254"/>
      <c r="V10" s="249"/>
    </row>
    <row r="11" spans="2:22" ht="13">
      <c r="B11" s="255">
        <v>0.33</v>
      </c>
      <c r="C11" s="256" t="s">
        <v>70</v>
      </c>
      <c r="D11" s="256"/>
      <c r="E11" s="249"/>
      <c r="F11" s="249"/>
      <c r="G11" s="249"/>
      <c r="H11" s="249"/>
      <c r="I11" s="249"/>
      <c r="J11" s="249"/>
      <c r="O11" s="253"/>
      <c r="P11" s="253"/>
      <c r="Q11" s="253"/>
      <c r="R11" s="253"/>
      <c r="S11" s="254"/>
      <c r="T11" s="254"/>
    </row>
    <row r="12" spans="2:22" ht="13">
      <c r="B12" s="255">
        <v>0</v>
      </c>
      <c r="C12" s="256" t="s">
        <v>71</v>
      </c>
      <c r="D12" s="256"/>
      <c r="E12" s="257"/>
      <c r="F12" s="257"/>
      <c r="G12" s="249"/>
      <c r="H12" s="249"/>
      <c r="I12" s="249"/>
      <c r="J12" s="249"/>
      <c r="O12" s="253"/>
      <c r="P12" s="253"/>
      <c r="Q12" s="253"/>
      <c r="R12" s="253"/>
      <c r="S12" s="254"/>
      <c r="T12" s="254"/>
    </row>
    <row r="13" spans="2:22" ht="13">
      <c r="C13" s="247"/>
      <c r="D13" s="247"/>
    </row>
    <row r="14" spans="2:22" s="258" customFormat="1" ht="105.75" customHeight="1">
      <c r="B14" s="259" t="s">
        <v>72</v>
      </c>
      <c r="C14" s="260" t="s">
        <v>73</v>
      </c>
      <c r="D14" s="299" t="s">
        <v>74</v>
      </c>
      <c r="E14" s="314" t="s">
        <v>75</v>
      </c>
      <c r="F14" s="315"/>
      <c r="G14" s="312" t="s">
        <v>76</v>
      </c>
      <c r="H14" s="313"/>
      <c r="I14" s="312" t="s">
        <v>77</v>
      </c>
      <c r="J14" s="313"/>
      <c r="K14" s="312" t="s">
        <v>78</v>
      </c>
      <c r="L14" s="313"/>
      <c r="M14" s="312" t="s">
        <v>79</v>
      </c>
      <c r="N14" s="313"/>
      <c r="O14" s="312" t="s">
        <v>80</v>
      </c>
      <c r="P14" s="313"/>
      <c r="Q14" s="312" t="s">
        <v>81</v>
      </c>
      <c r="R14" s="313"/>
      <c r="T14" s="261" t="s">
        <v>82</v>
      </c>
    </row>
    <row r="15" spans="2:22" s="258" customFormat="1" ht="22.5" customHeight="1">
      <c r="B15" s="262">
        <v>10</v>
      </c>
      <c r="C15" s="283" t="s">
        <v>83</v>
      </c>
      <c r="D15" s="302"/>
      <c r="E15" s="263">
        <v>0.33</v>
      </c>
      <c r="F15" s="286">
        <f>IF(AND(E15&gt;0,ISNUMBER(E15)),$D15*E15,"")</f>
        <v>0</v>
      </c>
      <c r="G15" s="264">
        <v>0</v>
      </c>
      <c r="H15" s="286" t="str">
        <f>IF(AND(G15&gt;0,ISNUMBER(G15)),$D15*G15,"")</f>
        <v/>
      </c>
      <c r="I15" s="264">
        <v>0</v>
      </c>
      <c r="J15" s="286" t="str">
        <f>IF(AND(I15&gt;0,ISNUMBER(I15)),$D15*I15,"")</f>
        <v/>
      </c>
      <c r="K15" s="264">
        <v>0</v>
      </c>
      <c r="L15" s="286" t="str">
        <f>IF(AND(K15&gt;0,ISNUMBER(K15)),$D15*K15,"")</f>
        <v/>
      </c>
      <c r="M15" s="264">
        <v>0</v>
      </c>
      <c r="N15" s="286" t="str">
        <f>IF(AND(M15&gt;0,ISNUMBER(M15)),$D15*M15,"")</f>
        <v/>
      </c>
      <c r="O15" s="264">
        <v>0</v>
      </c>
      <c r="P15" s="286" t="str">
        <f>IF(AND(O15&gt;0,ISNUMBER(O15)),$D15*O15,"")</f>
        <v/>
      </c>
      <c r="Q15" s="264">
        <v>0</v>
      </c>
      <c r="R15" s="286" t="str">
        <f>IF(AND(Q15&gt;0,ISNUMBER(Q15)),$D15*Q15,"")</f>
        <v/>
      </c>
      <c r="S15" s="265"/>
      <c r="T15" s="266" t="s">
        <v>84</v>
      </c>
    </row>
    <row r="16" spans="2:22" s="258" customFormat="1" ht="22.5" customHeight="1">
      <c r="B16" s="262">
        <v>11</v>
      </c>
      <c r="C16" s="283" t="s">
        <v>85</v>
      </c>
      <c r="D16" s="303"/>
      <c r="E16" s="263" t="s">
        <v>86</v>
      </c>
      <c r="F16" s="286" t="str">
        <f>IF(AND(E16&gt;0,ISNUMBER(E16)),$D16*E16,"")</f>
        <v/>
      </c>
      <c r="G16" s="264" t="s">
        <v>86</v>
      </c>
      <c r="H16" s="286" t="str">
        <f t="shared" ref="H16:H36" si="0">IF(AND(G16&gt;0,ISNUMBER(G16)),$D16*G16,"")</f>
        <v/>
      </c>
      <c r="I16" s="264"/>
      <c r="J16" s="286" t="str">
        <f t="shared" ref="J16:J36" si="1">IF(AND(I16&gt;0,ISNUMBER(I16)),$D16*I16,"")</f>
        <v/>
      </c>
      <c r="K16" s="264"/>
      <c r="L16" s="286" t="str">
        <f t="shared" ref="L16:L36" si="2">IF(AND(K16&gt;0,ISNUMBER(K16)),$D16*K16,"")</f>
        <v/>
      </c>
      <c r="M16" s="264"/>
      <c r="N16" s="286" t="str">
        <f t="shared" ref="N16:N36" si="3">IF(AND(M16&gt;0,ISNUMBER(M16)),$D16*M16,"")</f>
        <v/>
      </c>
      <c r="O16" s="264"/>
      <c r="P16" s="286" t="str">
        <f t="shared" ref="P16:P36" si="4">IF(AND(O16&gt;0,ISNUMBER(O16)),$D16*O16,"")</f>
        <v/>
      </c>
      <c r="Q16" s="267">
        <v>0</v>
      </c>
      <c r="R16" s="286" t="str">
        <f t="shared" ref="R16:R36" si="5">IF(AND(Q16&gt;0,ISNUMBER(Q16)),$D16*Q16,"")</f>
        <v/>
      </c>
      <c r="S16" s="265"/>
      <c r="T16" s="266" t="s">
        <v>87</v>
      </c>
    </row>
    <row r="17" spans="2:20" s="258" customFormat="1" ht="22.5" customHeight="1">
      <c r="B17" s="262">
        <v>12</v>
      </c>
      <c r="C17" s="283" t="s">
        <v>88</v>
      </c>
      <c r="D17" s="303"/>
      <c r="E17" s="263" t="s">
        <v>86</v>
      </c>
      <c r="F17" s="286" t="str">
        <f t="shared" ref="F17:F36" si="6">IF(AND(E17&gt;0,ISNUMBER(E17)),$D17*E17,"")</f>
        <v/>
      </c>
      <c r="G17" s="264" t="s">
        <v>86</v>
      </c>
      <c r="H17" s="286" t="str">
        <f t="shared" si="0"/>
        <v/>
      </c>
      <c r="I17" s="264"/>
      <c r="J17" s="286" t="str">
        <f t="shared" si="1"/>
        <v/>
      </c>
      <c r="K17" s="264"/>
      <c r="L17" s="286" t="str">
        <f t="shared" si="2"/>
        <v/>
      </c>
      <c r="M17" s="264"/>
      <c r="N17" s="286" t="str">
        <f t="shared" si="3"/>
        <v/>
      </c>
      <c r="O17" s="264"/>
      <c r="P17" s="286" t="str">
        <f t="shared" si="4"/>
        <v/>
      </c>
      <c r="Q17" s="267">
        <v>0</v>
      </c>
      <c r="R17" s="286" t="str">
        <f t="shared" si="5"/>
        <v/>
      </c>
      <c r="S17" s="265"/>
      <c r="T17" s="266" t="s">
        <v>87</v>
      </c>
    </row>
    <row r="18" spans="2:20" s="258" customFormat="1" ht="22.5" customHeight="1">
      <c r="B18" s="262">
        <v>13</v>
      </c>
      <c r="C18" s="283" t="s">
        <v>89</v>
      </c>
      <c r="D18" s="303"/>
      <c r="E18" s="263" t="s">
        <v>86</v>
      </c>
      <c r="F18" s="286" t="str">
        <f t="shared" si="6"/>
        <v/>
      </c>
      <c r="G18" s="264" t="s">
        <v>86</v>
      </c>
      <c r="H18" s="286" t="str">
        <f t="shared" si="0"/>
        <v/>
      </c>
      <c r="I18" s="264"/>
      <c r="J18" s="286" t="str">
        <f t="shared" si="1"/>
        <v/>
      </c>
      <c r="K18" s="264"/>
      <c r="L18" s="286" t="str">
        <f t="shared" si="2"/>
        <v/>
      </c>
      <c r="M18" s="264"/>
      <c r="N18" s="286" t="str">
        <f t="shared" si="3"/>
        <v/>
      </c>
      <c r="O18" s="264"/>
      <c r="P18" s="286" t="str">
        <f t="shared" si="4"/>
        <v/>
      </c>
      <c r="Q18" s="267">
        <v>0</v>
      </c>
      <c r="R18" s="286" t="str">
        <f t="shared" si="5"/>
        <v/>
      </c>
      <c r="S18" s="265"/>
      <c r="T18" s="266" t="s">
        <v>87</v>
      </c>
    </row>
    <row r="19" spans="2:20" s="258" customFormat="1" ht="22.5" customHeight="1">
      <c r="B19" s="268" t="s">
        <v>90</v>
      </c>
      <c r="C19" s="283" t="s">
        <v>91</v>
      </c>
      <c r="D19" s="303"/>
      <c r="E19" s="263" t="s">
        <v>86</v>
      </c>
      <c r="F19" s="286" t="str">
        <f t="shared" si="6"/>
        <v/>
      </c>
      <c r="G19" s="264" t="s">
        <v>86</v>
      </c>
      <c r="H19" s="286" t="str">
        <f t="shared" si="0"/>
        <v/>
      </c>
      <c r="I19" s="264" t="s">
        <v>86</v>
      </c>
      <c r="J19" s="286" t="str">
        <f t="shared" si="1"/>
        <v/>
      </c>
      <c r="K19" s="264" t="s">
        <v>86</v>
      </c>
      <c r="L19" s="286" t="str">
        <f t="shared" si="2"/>
        <v/>
      </c>
      <c r="M19" s="264" t="s">
        <v>86</v>
      </c>
      <c r="N19" s="286" t="str">
        <f t="shared" si="3"/>
        <v/>
      </c>
      <c r="O19" s="264" t="s">
        <v>86</v>
      </c>
      <c r="P19" s="286" t="str">
        <f t="shared" si="4"/>
        <v/>
      </c>
      <c r="Q19" s="267">
        <v>0</v>
      </c>
      <c r="R19" s="286" t="str">
        <f t="shared" si="5"/>
        <v/>
      </c>
      <c r="S19" s="265"/>
      <c r="T19" s="266" t="s">
        <v>87</v>
      </c>
    </row>
    <row r="20" spans="2:20" s="258" customFormat="1" ht="22.5" customHeight="1">
      <c r="B20" s="269">
        <v>17</v>
      </c>
      <c r="C20" s="298" t="s">
        <v>92</v>
      </c>
      <c r="D20" s="304"/>
      <c r="E20" s="270">
        <v>0.33</v>
      </c>
      <c r="F20" s="286">
        <f t="shared" si="6"/>
        <v>0</v>
      </c>
      <c r="G20" s="271">
        <v>1</v>
      </c>
      <c r="H20" s="286">
        <f t="shared" si="0"/>
        <v>0</v>
      </c>
      <c r="I20" s="271">
        <v>0</v>
      </c>
      <c r="J20" s="286" t="str">
        <f t="shared" si="1"/>
        <v/>
      </c>
      <c r="K20" s="271">
        <v>0</v>
      </c>
      <c r="L20" s="286" t="str">
        <f>IF(AND(K20&gt;0,ISNUMBER(K20)),$D20*K20,"")</f>
        <v/>
      </c>
      <c r="M20" s="271">
        <v>0</v>
      </c>
      <c r="N20" s="286" t="str">
        <f t="shared" si="3"/>
        <v/>
      </c>
      <c r="O20" s="271">
        <v>0</v>
      </c>
      <c r="P20" s="286" t="str">
        <f t="shared" si="4"/>
        <v/>
      </c>
      <c r="Q20" s="271">
        <v>0</v>
      </c>
      <c r="R20" s="286" t="str">
        <f t="shared" si="5"/>
        <v/>
      </c>
      <c r="S20" s="265"/>
      <c r="T20" s="272" t="s">
        <v>93</v>
      </c>
    </row>
    <row r="21" spans="2:20" s="258" customFormat="1" ht="22.5" customHeight="1">
      <c r="B21" s="262">
        <v>20</v>
      </c>
      <c r="C21" s="283" t="s">
        <v>94</v>
      </c>
      <c r="D21" s="303"/>
      <c r="E21" s="263">
        <v>0.33</v>
      </c>
      <c r="F21" s="287">
        <f t="shared" si="6"/>
        <v>0</v>
      </c>
      <c r="G21" s="267">
        <v>1</v>
      </c>
      <c r="H21" s="287">
        <f t="shared" si="0"/>
        <v>0</v>
      </c>
      <c r="I21" s="264">
        <v>0</v>
      </c>
      <c r="J21" s="287" t="str">
        <f t="shared" si="1"/>
        <v/>
      </c>
      <c r="K21" s="264">
        <v>0</v>
      </c>
      <c r="L21" s="287" t="str">
        <f t="shared" si="2"/>
        <v/>
      </c>
      <c r="M21" s="264">
        <v>0</v>
      </c>
      <c r="N21" s="287" t="str">
        <f t="shared" si="3"/>
        <v/>
      </c>
      <c r="O21" s="264">
        <v>0</v>
      </c>
      <c r="P21" s="287" t="str">
        <f t="shared" si="4"/>
        <v/>
      </c>
      <c r="Q21" s="264">
        <v>0</v>
      </c>
      <c r="R21" s="287" t="str">
        <f t="shared" si="5"/>
        <v/>
      </c>
      <c r="S21" s="265"/>
      <c r="T21" s="273" t="s">
        <v>95</v>
      </c>
    </row>
    <row r="22" spans="2:20" s="258" customFormat="1" ht="22.5" customHeight="1">
      <c r="B22" s="262">
        <v>21</v>
      </c>
      <c r="C22" s="283" t="s">
        <v>96</v>
      </c>
      <c r="D22" s="303"/>
      <c r="E22" s="263">
        <v>1</v>
      </c>
      <c r="F22" s="288">
        <f t="shared" si="6"/>
        <v>0</v>
      </c>
      <c r="G22" s="267">
        <v>0</v>
      </c>
      <c r="H22" s="288" t="str">
        <f t="shared" si="0"/>
        <v/>
      </c>
      <c r="I22" s="267">
        <v>0</v>
      </c>
      <c r="J22" s="288" t="str">
        <f t="shared" si="1"/>
        <v/>
      </c>
      <c r="K22" s="267">
        <v>0</v>
      </c>
      <c r="L22" s="288" t="str">
        <f t="shared" si="2"/>
        <v/>
      </c>
      <c r="M22" s="267">
        <v>0</v>
      </c>
      <c r="N22" s="288" t="str">
        <f t="shared" si="3"/>
        <v/>
      </c>
      <c r="O22" s="267">
        <v>0</v>
      </c>
      <c r="P22" s="288" t="str">
        <f t="shared" si="4"/>
        <v/>
      </c>
      <c r="Q22" s="267">
        <v>0</v>
      </c>
      <c r="R22" s="288" t="str">
        <f t="shared" si="5"/>
        <v/>
      </c>
      <c r="S22" s="265"/>
      <c r="T22" s="266"/>
    </row>
    <row r="23" spans="2:20" s="258" customFormat="1" ht="22.5" customHeight="1">
      <c r="B23" s="262"/>
      <c r="C23" s="284" t="s">
        <v>97</v>
      </c>
      <c r="D23" s="303"/>
      <c r="E23" s="274"/>
      <c r="F23" s="288" t="str">
        <f t="shared" si="6"/>
        <v/>
      </c>
      <c r="G23" s="267">
        <v>1</v>
      </c>
      <c r="H23" s="288">
        <f t="shared" si="0"/>
        <v>0</v>
      </c>
      <c r="I23" s="267"/>
      <c r="J23" s="288" t="str">
        <f t="shared" si="1"/>
        <v/>
      </c>
      <c r="K23" s="267"/>
      <c r="L23" s="288" t="str">
        <f t="shared" si="2"/>
        <v/>
      </c>
      <c r="M23" s="267"/>
      <c r="N23" s="288" t="str">
        <f t="shared" si="3"/>
        <v/>
      </c>
      <c r="O23" s="267"/>
      <c r="P23" s="288" t="str">
        <f t="shared" si="4"/>
        <v/>
      </c>
      <c r="Q23" s="267"/>
      <c r="R23" s="288" t="str">
        <f t="shared" si="5"/>
        <v/>
      </c>
      <c r="S23" s="265"/>
      <c r="T23" s="266"/>
    </row>
    <row r="24" spans="2:20" s="258" customFormat="1" ht="22.5" customHeight="1">
      <c r="B24" s="262"/>
      <c r="C24" s="284" t="s">
        <v>98</v>
      </c>
      <c r="D24" s="303"/>
      <c r="E24" s="274"/>
      <c r="F24" s="288" t="str">
        <f t="shared" si="6"/>
        <v/>
      </c>
      <c r="G24" s="267">
        <v>1</v>
      </c>
      <c r="H24" s="288">
        <f t="shared" si="0"/>
        <v>0</v>
      </c>
      <c r="I24" s="267"/>
      <c r="J24" s="288" t="str">
        <f t="shared" si="1"/>
        <v/>
      </c>
      <c r="K24" s="267"/>
      <c r="L24" s="288" t="str">
        <f t="shared" si="2"/>
        <v/>
      </c>
      <c r="M24" s="267"/>
      <c r="N24" s="288" t="str">
        <f t="shared" si="3"/>
        <v/>
      </c>
      <c r="O24" s="267"/>
      <c r="P24" s="288" t="str">
        <f t="shared" si="4"/>
        <v/>
      </c>
      <c r="Q24" s="267"/>
      <c r="R24" s="288" t="str">
        <f t="shared" si="5"/>
        <v/>
      </c>
      <c r="S24" s="265"/>
      <c r="T24" s="266"/>
    </row>
    <row r="25" spans="2:20" s="258" customFormat="1" ht="22.5" customHeight="1">
      <c r="B25" s="262">
        <v>22</v>
      </c>
      <c r="C25" s="283" t="s">
        <v>99</v>
      </c>
      <c r="D25" s="303"/>
      <c r="E25" s="263">
        <v>1</v>
      </c>
      <c r="F25" s="288">
        <f t="shared" si="6"/>
        <v>0</v>
      </c>
      <c r="G25" s="267">
        <v>0</v>
      </c>
      <c r="H25" s="288" t="str">
        <f t="shared" si="0"/>
        <v/>
      </c>
      <c r="I25" s="267">
        <v>0</v>
      </c>
      <c r="J25" s="288" t="str">
        <f t="shared" si="1"/>
        <v/>
      </c>
      <c r="K25" s="267">
        <v>0</v>
      </c>
      <c r="L25" s="288" t="str">
        <f t="shared" si="2"/>
        <v/>
      </c>
      <c r="M25" s="267">
        <v>0</v>
      </c>
      <c r="N25" s="288" t="str">
        <f t="shared" si="3"/>
        <v/>
      </c>
      <c r="O25" s="267">
        <v>0</v>
      </c>
      <c r="P25" s="288" t="str">
        <f t="shared" si="4"/>
        <v/>
      </c>
      <c r="Q25" s="267">
        <v>0</v>
      </c>
      <c r="R25" s="288" t="str">
        <f t="shared" si="5"/>
        <v/>
      </c>
      <c r="S25" s="265"/>
      <c r="T25" s="266"/>
    </row>
    <row r="26" spans="2:20" s="258" customFormat="1" ht="22.5" customHeight="1">
      <c r="B26" s="262"/>
      <c r="C26" s="285" t="s">
        <v>100</v>
      </c>
      <c r="D26" s="303"/>
      <c r="E26" s="274"/>
      <c r="F26" s="289" t="str">
        <f t="shared" si="6"/>
        <v/>
      </c>
      <c r="G26" s="267">
        <v>1</v>
      </c>
      <c r="H26" s="289">
        <f t="shared" si="0"/>
        <v>0</v>
      </c>
      <c r="I26" s="267"/>
      <c r="J26" s="289" t="str">
        <f t="shared" si="1"/>
        <v/>
      </c>
      <c r="K26" s="267"/>
      <c r="L26" s="289" t="str">
        <f t="shared" si="2"/>
        <v/>
      </c>
      <c r="M26" s="267"/>
      <c r="N26" s="289" t="str">
        <f t="shared" si="3"/>
        <v/>
      </c>
      <c r="O26" s="267"/>
      <c r="P26" s="289" t="str">
        <f t="shared" si="4"/>
        <v/>
      </c>
      <c r="Q26" s="267"/>
      <c r="R26" s="289" t="str">
        <f t="shared" si="5"/>
        <v/>
      </c>
      <c r="S26" s="265"/>
      <c r="T26" s="275" t="s">
        <v>101</v>
      </c>
    </row>
    <row r="27" spans="2:20" s="258" customFormat="1" ht="22.5" customHeight="1">
      <c r="B27" s="276">
        <v>23</v>
      </c>
      <c r="C27" s="300" t="s">
        <v>102</v>
      </c>
      <c r="D27" s="302"/>
      <c r="E27" s="277">
        <v>0.67</v>
      </c>
      <c r="F27" s="287">
        <f t="shared" si="6"/>
        <v>0</v>
      </c>
      <c r="G27" s="278">
        <v>0</v>
      </c>
      <c r="H27" s="287" t="str">
        <f t="shared" si="0"/>
        <v/>
      </c>
      <c r="I27" s="278">
        <v>1</v>
      </c>
      <c r="J27" s="287">
        <f t="shared" si="1"/>
        <v>0</v>
      </c>
      <c r="K27" s="278">
        <v>0</v>
      </c>
      <c r="L27" s="287" t="str">
        <f t="shared" si="2"/>
        <v/>
      </c>
      <c r="M27" s="278">
        <v>0</v>
      </c>
      <c r="N27" s="287" t="str">
        <f t="shared" si="3"/>
        <v/>
      </c>
      <c r="O27" s="278">
        <v>0</v>
      </c>
      <c r="P27" s="287" t="str">
        <f t="shared" si="4"/>
        <v/>
      </c>
      <c r="Q27" s="278">
        <v>0</v>
      </c>
      <c r="R27" s="287" t="str">
        <f t="shared" si="5"/>
        <v/>
      </c>
      <c r="S27" s="265"/>
      <c r="T27" s="266"/>
    </row>
    <row r="28" spans="2:20" s="258" customFormat="1" ht="22.5" customHeight="1">
      <c r="B28" s="262" t="s">
        <v>103</v>
      </c>
      <c r="C28" s="283" t="s">
        <v>104</v>
      </c>
      <c r="D28" s="303"/>
      <c r="E28" s="274">
        <v>0.67</v>
      </c>
      <c r="F28" s="286">
        <f t="shared" si="6"/>
        <v>0</v>
      </c>
      <c r="G28" s="267">
        <v>0</v>
      </c>
      <c r="H28" s="286" t="str">
        <f t="shared" si="0"/>
        <v/>
      </c>
      <c r="I28" s="267">
        <v>0</v>
      </c>
      <c r="J28" s="286" t="str">
        <f t="shared" si="1"/>
        <v/>
      </c>
      <c r="K28" s="267">
        <v>1</v>
      </c>
      <c r="L28" s="286">
        <f t="shared" si="2"/>
        <v>0</v>
      </c>
      <c r="M28" s="267">
        <v>0</v>
      </c>
      <c r="N28" s="286" t="str">
        <f t="shared" si="3"/>
        <v/>
      </c>
      <c r="O28" s="267">
        <v>0</v>
      </c>
      <c r="P28" s="286" t="str">
        <f t="shared" si="4"/>
        <v/>
      </c>
      <c r="Q28" s="267">
        <v>0</v>
      </c>
      <c r="R28" s="286" t="str">
        <f t="shared" si="5"/>
        <v/>
      </c>
      <c r="S28" s="265"/>
      <c r="T28" s="266"/>
    </row>
    <row r="29" spans="2:20" s="258" customFormat="1" ht="22.5" customHeight="1">
      <c r="B29" s="262">
        <v>249</v>
      </c>
      <c r="C29" s="283" t="s">
        <v>105</v>
      </c>
      <c r="D29" s="303"/>
      <c r="E29" s="274">
        <v>0.33</v>
      </c>
      <c r="F29" s="286">
        <f t="shared" si="6"/>
        <v>0</v>
      </c>
      <c r="G29" s="267">
        <v>0</v>
      </c>
      <c r="H29" s="286" t="str">
        <f t="shared" si="0"/>
        <v/>
      </c>
      <c r="I29" s="267">
        <v>0</v>
      </c>
      <c r="J29" s="286" t="str">
        <f t="shared" si="1"/>
        <v/>
      </c>
      <c r="K29" s="267">
        <v>0</v>
      </c>
      <c r="L29" s="286" t="str">
        <f t="shared" si="2"/>
        <v/>
      </c>
      <c r="M29" s="267">
        <v>0</v>
      </c>
      <c r="N29" s="286" t="str">
        <f t="shared" si="3"/>
        <v/>
      </c>
      <c r="O29" s="267">
        <v>1</v>
      </c>
      <c r="P29" s="286">
        <f t="shared" si="4"/>
        <v>0</v>
      </c>
      <c r="Q29" s="267">
        <v>0</v>
      </c>
      <c r="R29" s="286" t="str">
        <f t="shared" si="5"/>
        <v/>
      </c>
      <c r="S29" s="265"/>
      <c r="T29" s="266"/>
    </row>
    <row r="30" spans="2:20" s="258" customFormat="1" ht="22.5" customHeight="1">
      <c r="B30" s="262">
        <v>25</v>
      </c>
      <c r="C30" s="283" t="s">
        <v>106</v>
      </c>
      <c r="D30" s="304"/>
      <c r="E30" s="274">
        <v>0.67</v>
      </c>
      <c r="F30" s="286">
        <f t="shared" si="6"/>
        <v>0</v>
      </c>
      <c r="G30" s="267">
        <v>0</v>
      </c>
      <c r="H30" s="286" t="str">
        <f t="shared" si="0"/>
        <v/>
      </c>
      <c r="I30" s="267">
        <v>0</v>
      </c>
      <c r="J30" s="286" t="str">
        <f t="shared" si="1"/>
        <v/>
      </c>
      <c r="K30" s="267">
        <v>0</v>
      </c>
      <c r="L30" s="286" t="str">
        <f t="shared" si="2"/>
        <v/>
      </c>
      <c r="M30" s="267">
        <v>1</v>
      </c>
      <c r="N30" s="286">
        <f t="shared" si="3"/>
        <v>0</v>
      </c>
      <c r="O30" s="267">
        <v>0</v>
      </c>
      <c r="P30" s="286" t="str">
        <f t="shared" si="4"/>
        <v/>
      </c>
      <c r="Q30" s="267">
        <v>0</v>
      </c>
      <c r="R30" s="286" t="str">
        <f t="shared" si="5"/>
        <v/>
      </c>
      <c r="S30" s="265"/>
      <c r="T30" s="272"/>
    </row>
    <row r="31" spans="2:20" s="258" customFormat="1" ht="22.5" customHeight="1">
      <c r="B31" s="276">
        <v>26</v>
      </c>
      <c r="C31" s="300" t="s">
        <v>107</v>
      </c>
      <c r="D31" s="302"/>
      <c r="E31" s="277">
        <v>0.67</v>
      </c>
      <c r="F31" s="290">
        <f t="shared" si="6"/>
        <v>0</v>
      </c>
      <c r="G31" s="278">
        <v>0</v>
      </c>
      <c r="H31" s="290" t="str">
        <f t="shared" si="0"/>
        <v/>
      </c>
      <c r="I31" s="278">
        <v>0</v>
      </c>
      <c r="J31" s="290" t="str">
        <f t="shared" si="1"/>
        <v/>
      </c>
      <c r="K31" s="278">
        <v>0</v>
      </c>
      <c r="L31" s="290" t="str">
        <f t="shared" si="2"/>
        <v/>
      </c>
      <c r="M31" s="278">
        <v>0</v>
      </c>
      <c r="N31" s="290" t="str">
        <f t="shared" si="3"/>
        <v/>
      </c>
      <c r="O31" s="278">
        <v>0</v>
      </c>
      <c r="P31" s="290" t="str">
        <f t="shared" si="4"/>
        <v/>
      </c>
      <c r="Q31" s="278">
        <v>0</v>
      </c>
      <c r="R31" s="290" t="str">
        <f t="shared" si="5"/>
        <v/>
      </c>
      <c r="S31" s="265"/>
      <c r="T31" s="273" t="s">
        <v>108</v>
      </c>
    </row>
    <row r="32" spans="2:20" s="258" customFormat="1" ht="22.5" customHeight="1">
      <c r="B32" s="269" t="s">
        <v>109</v>
      </c>
      <c r="C32" s="298" t="s">
        <v>110</v>
      </c>
      <c r="D32" s="304"/>
      <c r="E32" s="279">
        <v>1</v>
      </c>
      <c r="F32" s="291">
        <f t="shared" si="6"/>
        <v>0</v>
      </c>
      <c r="G32" s="280">
        <v>0</v>
      </c>
      <c r="H32" s="291" t="str">
        <f t="shared" si="0"/>
        <v/>
      </c>
      <c r="I32" s="280">
        <v>0</v>
      </c>
      <c r="J32" s="291" t="str">
        <f t="shared" si="1"/>
        <v/>
      </c>
      <c r="K32" s="280">
        <v>0</v>
      </c>
      <c r="L32" s="291" t="str">
        <f t="shared" si="2"/>
        <v/>
      </c>
      <c r="M32" s="280">
        <v>0</v>
      </c>
      <c r="N32" s="291" t="str">
        <f t="shared" si="3"/>
        <v/>
      </c>
      <c r="O32" s="280">
        <v>0</v>
      </c>
      <c r="P32" s="291" t="str">
        <f t="shared" si="4"/>
        <v/>
      </c>
      <c r="Q32" s="280">
        <v>0</v>
      </c>
      <c r="R32" s="291" t="str">
        <f t="shared" si="5"/>
        <v/>
      </c>
      <c r="S32" s="265"/>
      <c r="T32" s="275"/>
    </row>
    <row r="33" spans="2:28" s="258" customFormat="1" ht="22.5" customHeight="1">
      <c r="B33" s="276">
        <v>3</v>
      </c>
      <c r="C33" s="300" t="s">
        <v>111</v>
      </c>
      <c r="D33" s="302"/>
      <c r="E33" s="263" t="s">
        <v>86</v>
      </c>
      <c r="F33" s="286" t="str">
        <f t="shared" si="6"/>
        <v/>
      </c>
      <c r="G33" s="264" t="s">
        <v>86</v>
      </c>
      <c r="H33" s="286" t="str">
        <f t="shared" si="0"/>
        <v/>
      </c>
      <c r="I33" s="264" t="s">
        <v>86</v>
      </c>
      <c r="J33" s="286" t="str">
        <f t="shared" si="1"/>
        <v/>
      </c>
      <c r="K33" s="264" t="s">
        <v>86</v>
      </c>
      <c r="L33" s="286" t="str">
        <f t="shared" si="2"/>
        <v/>
      </c>
      <c r="M33" s="264" t="s">
        <v>86</v>
      </c>
      <c r="N33" s="286" t="str">
        <f t="shared" si="3"/>
        <v/>
      </c>
      <c r="O33" s="264" t="s">
        <v>86</v>
      </c>
      <c r="P33" s="286" t="str">
        <f t="shared" si="4"/>
        <v/>
      </c>
      <c r="Q33" s="264" t="s">
        <v>86</v>
      </c>
      <c r="R33" s="286" t="str">
        <f>IF(AND(Q33&gt;0,ISNUMBER(Q33)),$D33*Q33,"")</f>
        <v/>
      </c>
      <c r="S33" s="265"/>
      <c r="T33" s="266"/>
    </row>
    <row r="34" spans="2:28" s="258" customFormat="1" ht="22.5" customHeight="1">
      <c r="B34" s="262">
        <v>4</v>
      </c>
      <c r="C34" s="283" t="s">
        <v>112</v>
      </c>
      <c r="D34" s="305"/>
      <c r="E34" s="274">
        <v>0.33</v>
      </c>
      <c r="F34" s="286">
        <f t="shared" si="6"/>
        <v>0</v>
      </c>
      <c r="G34" s="264" t="s">
        <v>86</v>
      </c>
      <c r="H34" s="286" t="str">
        <f t="shared" si="0"/>
        <v/>
      </c>
      <c r="I34" s="264" t="s">
        <v>86</v>
      </c>
      <c r="J34" s="286" t="str">
        <f t="shared" si="1"/>
        <v/>
      </c>
      <c r="K34" s="264" t="s">
        <v>86</v>
      </c>
      <c r="L34" s="286" t="str">
        <f t="shared" si="2"/>
        <v/>
      </c>
      <c r="M34" s="264" t="s">
        <v>86</v>
      </c>
      <c r="N34" s="286" t="str">
        <f t="shared" si="3"/>
        <v/>
      </c>
      <c r="O34" s="264" t="s">
        <v>86</v>
      </c>
      <c r="P34" s="286" t="str">
        <f t="shared" si="4"/>
        <v/>
      </c>
      <c r="Q34" s="267">
        <v>1</v>
      </c>
      <c r="R34" s="286">
        <f>IF(AND(Q34&gt;0,ISNUMBER(Q34)),$D34*Q34,"")</f>
        <v>0</v>
      </c>
      <c r="S34" s="265"/>
      <c r="T34" s="266"/>
    </row>
    <row r="35" spans="2:28" s="258" customFormat="1" ht="22.5" customHeight="1">
      <c r="B35" s="262">
        <v>5</v>
      </c>
      <c r="C35" s="283" t="s">
        <v>113</v>
      </c>
      <c r="D35" s="303"/>
      <c r="E35" s="274">
        <v>0</v>
      </c>
      <c r="F35" s="286" t="str">
        <f t="shared" si="6"/>
        <v/>
      </c>
      <c r="G35" s="267">
        <v>0</v>
      </c>
      <c r="H35" s="286" t="str">
        <f t="shared" si="0"/>
        <v/>
      </c>
      <c r="I35" s="267">
        <v>0</v>
      </c>
      <c r="J35" s="286" t="str">
        <f t="shared" si="1"/>
        <v/>
      </c>
      <c r="K35" s="267">
        <v>0</v>
      </c>
      <c r="L35" s="286" t="str">
        <f t="shared" si="2"/>
        <v/>
      </c>
      <c r="M35" s="267">
        <v>0</v>
      </c>
      <c r="N35" s="286" t="str">
        <f t="shared" si="3"/>
        <v/>
      </c>
      <c r="O35" s="267">
        <v>0</v>
      </c>
      <c r="P35" s="286" t="str">
        <f t="shared" si="4"/>
        <v/>
      </c>
      <c r="Q35" s="267">
        <v>0</v>
      </c>
      <c r="R35" s="286" t="str">
        <f t="shared" si="5"/>
        <v/>
      </c>
      <c r="S35" s="265"/>
      <c r="T35" s="266"/>
    </row>
    <row r="36" spans="2:28" s="258" customFormat="1" ht="22.5" customHeight="1">
      <c r="B36" s="262">
        <v>9</v>
      </c>
      <c r="C36" s="283" t="s">
        <v>114</v>
      </c>
      <c r="D36" s="303"/>
      <c r="E36" s="274">
        <v>0.67</v>
      </c>
      <c r="F36" s="286">
        <f t="shared" si="6"/>
        <v>0</v>
      </c>
      <c r="G36" s="267">
        <v>0</v>
      </c>
      <c r="H36" s="286" t="str">
        <f t="shared" si="0"/>
        <v/>
      </c>
      <c r="I36" s="267">
        <v>0</v>
      </c>
      <c r="J36" s="286" t="str">
        <f t="shared" si="1"/>
        <v/>
      </c>
      <c r="K36" s="267">
        <v>0</v>
      </c>
      <c r="L36" s="286" t="str">
        <f t="shared" si="2"/>
        <v/>
      </c>
      <c r="M36" s="267">
        <v>0</v>
      </c>
      <c r="N36" s="286" t="str">
        <f t="shared" si="3"/>
        <v/>
      </c>
      <c r="O36" s="267">
        <v>0</v>
      </c>
      <c r="P36" s="286" t="str">
        <f t="shared" si="4"/>
        <v/>
      </c>
      <c r="Q36" s="267">
        <v>0</v>
      </c>
      <c r="R36" s="286" t="str">
        <f t="shared" si="5"/>
        <v/>
      </c>
      <c r="S36" s="265"/>
      <c r="T36" s="273" t="s">
        <v>115</v>
      </c>
    </row>
    <row r="37" spans="2:28" s="258" customFormat="1" ht="22.5" customHeight="1">
      <c r="B37" s="269" t="s">
        <v>116</v>
      </c>
      <c r="C37" s="298" t="s">
        <v>117</v>
      </c>
      <c r="D37" s="289" t="e">
        <f>'Beilage 2.1'!D95</f>
        <v>#DIV/0!</v>
      </c>
      <c r="E37" s="279">
        <v>0</v>
      </c>
      <c r="F37" s="291"/>
      <c r="G37" s="280">
        <v>0</v>
      </c>
      <c r="H37" s="291"/>
      <c r="I37" s="280">
        <v>0</v>
      </c>
      <c r="J37" s="291"/>
      <c r="K37" s="280">
        <v>0</v>
      </c>
      <c r="L37" s="291"/>
      <c r="M37" s="280">
        <v>0</v>
      </c>
      <c r="N37" s="291"/>
      <c r="O37" s="280">
        <v>0</v>
      </c>
      <c r="P37" s="291"/>
      <c r="Q37" s="280">
        <v>0</v>
      </c>
      <c r="R37" s="291"/>
      <c r="S37" s="265"/>
      <c r="T37" s="272"/>
    </row>
    <row r="38" spans="2:28" s="258" customFormat="1" ht="18.75" customHeight="1">
      <c r="B38" s="292"/>
      <c r="C38" s="294" t="s">
        <v>118</v>
      </c>
      <c r="D38" s="301" t="e">
        <f>D37+D36+D35+D34+D33+D32+D31+D30+D29+D28+D27+D25+D22+D21+D20+D19+D18+D17+D16+D15</f>
        <v>#DIV/0!</v>
      </c>
      <c r="E38" s="293"/>
      <c r="F38" s="296">
        <f>SUM(F15:F37)</f>
        <v>0</v>
      </c>
      <c r="G38" s="295"/>
      <c r="H38" s="296">
        <f>SUM(H15:H37)</f>
        <v>0</v>
      </c>
      <c r="I38" s="295"/>
      <c r="J38" s="296">
        <f>SUM(J15:J37)</f>
        <v>0</v>
      </c>
      <c r="K38" s="295"/>
      <c r="L38" s="296">
        <f>SUM(L15:L37)</f>
        <v>0</v>
      </c>
      <c r="M38" s="295"/>
      <c r="N38" s="296">
        <f>SUM(N15:N37)</f>
        <v>0</v>
      </c>
      <c r="O38" s="295"/>
      <c r="P38" s="296">
        <f>SUM(P15:P37)</f>
        <v>0</v>
      </c>
      <c r="Q38" s="295"/>
      <c r="R38" s="296">
        <f>SUM(R15:R37)</f>
        <v>0</v>
      </c>
      <c r="S38" s="265"/>
    </row>
    <row r="39" spans="2:28" s="281" customFormat="1" ht="11.5"/>
    <row r="40" spans="2:28" s="281" customFormat="1" ht="5.15" customHeight="1">
      <c r="B40" s="282"/>
    </row>
    <row r="41" spans="2:28" ht="13.5">
      <c r="B41" s="282" t="s">
        <v>86</v>
      </c>
      <c r="C41" s="281" t="s">
        <v>119</v>
      </c>
      <c r="D41" s="281"/>
      <c r="U41" s="281"/>
      <c r="V41" s="281"/>
      <c r="W41" s="281"/>
      <c r="X41" s="281"/>
      <c r="Y41" s="281"/>
      <c r="Z41" s="281"/>
      <c r="AA41" s="281"/>
      <c r="AB41" s="281"/>
    </row>
    <row r="42" spans="2:28">
      <c r="U42" s="281"/>
      <c r="V42" s="281"/>
      <c r="W42" s="281"/>
      <c r="X42" s="281"/>
      <c r="Y42" s="281"/>
      <c r="Z42" s="281"/>
      <c r="AA42" s="281"/>
      <c r="AB42" s="281"/>
    </row>
    <row r="43" spans="2:28">
      <c r="U43" s="281"/>
      <c r="V43" s="281"/>
      <c r="W43" s="281"/>
      <c r="X43" s="281"/>
      <c r="Y43" s="281"/>
      <c r="Z43" s="281"/>
      <c r="AA43" s="281"/>
      <c r="AB43" s="281"/>
    </row>
    <row r="44" spans="2:28"/>
    <row r="45" spans="2:28"/>
    <row r="46" spans="2:28"/>
  </sheetData>
  <protectedRanges>
    <protectedRange sqref="D15:D36" name="Bereich1"/>
  </protectedRanges>
  <mergeCells count="7">
    <mergeCell ref="O14:P14"/>
    <mergeCell ref="Q14:R14"/>
    <mergeCell ref="E14:F14"/>
    <mergeCell ref="G14:H14"/>
    <mergeCell ref="I14:J14"/>
    <mergeCell ref="K14:L14"/>
    <mergeCell ref="M14:N14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Header>&amp;L&amp;"Arial,Standard"&amp;8MS Immobilien&amp;"Arial,Standard"&amp;8
Prozess: Beschaffung durchführen&amp;"Arial,Standard"&amp;8
Formular&amp;R&amp;"Arial,Standard"&amp;8
Gültig ab 20.03.2018&amp;"Arial,Standard"&amp;8
Review 19.03.2020</oddHeader>
    <oddFooter>&amp;L&amp;"Arial,Standard"&amp;8DMS-ID 29799466 / Version 1 / Status: Freigegeben / Vertraulichkeit: Intern / Autor: Mucciarelli Alexandra (IM-RCB-BE-BCO)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G210"/>
  <sheetViews>
    <sheetView showGridLines="0" topLeftCell="A31" zoomScaleNormal="100" workbookViewId="0">
      <selection activeCell="B1" sqref="B1"/>
    </sheetView>
  </sheetViews>
  <sheetFormatPr baseColWidth="10" defaultColWidth="0" defaultRowHeight="12.5" zeroHeight="1"/>
  <cols>
    <col min="1" max="1" width="2.453125" style="10" customWidth="1"/>
    <col min="2" max="2" width="44.7265625" style="10" customWidth="1"/>
    <col min="3" max="3" width="41.54296875" style="10" customWidth="1"/>
    <col min="4" max="4" width="8.453125" style="182" customWidth="1"/>
    <col min="5" max="5" width="8.453125" style="10" customWidth="1"/>
    <col min="6" max="6" width="44" style="10" customWidth="1"/>
    <col min="7" max="7" width="2.453125" style="10" customWidth="1"/>
    <col min="8" max="16384" width="11.453125" style="10" hidden="1"/>
  </cols>
  <sheetData>
    <row r="1" spans="2:6" ht="14">
      <c r="B1" s="8" t="str">
        <f>'Beilage 2.1'!B1</f>
        <v>Bahnhofareal Erlenbach</v>
      </c>
      <c r="C1" s="9"/>
      <c r="D1" s="170"/>
      <c r="E1" s="8"/>
      <c r="F1" s="1" t="s">
        <v>120</v>
      </c>
    </row>
    <row r="2" spans="2:6" ht="9" customHeight="1">
      <c r="B2" s="8"/>
      <c r="C2" s="9"/>
      <c r="D2" s="170"/>
      <c r="E2" s="9"/>
      <c r="F2" s="9"/>
    </row>
    <row r="3" spans="2:6" ht="14">
      <c r="B3" s="8" t="s">
        <v>121</v>
      </c>
      <c r="C3" s="9"/>
      <c r="D3" s="170"/>
      <c r="E3" s="9"/>
      <c r="F3" s="9"/>
    </row>
    <row r="4" spans="2:6">
      <c r="B4" s="9" t="s">
        <v>122</v>
      </c>
      <c r="C4" s="9"/>
      <c r="D4" s="170"/>
      <c r="E4" s="9"/>
      <c r="F4" s="9"/>
    </row>
    <row r="5" spans="2:6" ht="14">
      <c r="B5" s="11"/>
      <c r="C5" s="9"/>
      <c r="D5" s="171"/>
      <c r="E5" s="12"/>
      <c r="F5" s="9"/>
    </row>
    <row r="6" spans="2:6" s="44" customFormat="1" ht="15.75" customHeight="1">
      <c r="B6" s="167" t="s">
        <v>123</v>
      </c>
      <c r="C6" s="167"/>
      <c r="D6" s="172"/>
      <c r="E6" s="168"/>
      <c r="F6" s="169"/>
    </row>
    <row r="7" spans="2:6" ht="6" customHeight="1">
      <c r="B7" s="13"/>
      <c r="C7" s="14"/>
      <c r="D7" s="173"/>
      <c r="E7" s="15"/>
      <c r="F7" s="16"/>
    </row>
    <row r="8" spans="2:6" s="20" customFormat="1" ht="15.75" customHeight="1">
      <c r="B8" s="17" t="s">
        <v>124</v>
      </c>
      <c r="C8" s="18"/>
      <c r="D8" s="174" t="s">
        <v>125</v>
      </c>
      <c r="E8" s="19" t="s">
        <v>126</v>
      </c>
      <c r="F8" s="17"/>
    </row>
    <row r="9" spans="2:6" s="20" customFormat="1" ht="30" customHeight="1">
      <c r="B9" s="21" t="s">
        <v>27</v>
      </c>
      <c r="C9" s="21" t="s">
        <v>127</v>
      </c>
      <c r="D9" s="175">
        <v>0.03</v>
      </c>
      <c r="E9" s="22">
        <v>0.03</v>
      </c>
      <c r="F9" s="21" t="s">
        <v>128</v>
      </c>
    </row>
    <row r="10" spans="2:6" s="20" customFormat="1" ht="15.75" customHeight="1">
      <c r="B10" s="21"/>
      <c r="C10" s="23" t="s">
        <v>129</v>
      </c>
      <c r="D10" s="175">
        <v>0.06</v>
      </c>
      <c r="E10" s="22">
        <v>0.06</v>
      </c>
      <c r="F10" s="21"/>
    </row>
    <row r="11" spans="2:6" s="20" customFormat="1" ht="15.75" customHeight="1">
      <c r="B11" s="24" t="s">
        <v>130</v>
      </c>
      <c r="C11" s="25" t="s">
        <v>131</v>
      </c>
      <c r="D11" s="176">
        <v>0.13</v>
      </c>
      <c r="E11" s="26">
        <v>0.13</v>
      </c>
      <c r="F11" s="24"/>
    </row>
    <row r="12" spans="2:6" s="20" customFormat="1" ht="15.75" customHeight="1">
      <c r="B12" s="21"/>
      <c r="C12" s="23" t="s">
        <v>132</v>
      </c>
      <c r="D12" s="175">
        <v>0.04</v>
      </c>
      <c r="E12" s="22">
        <v>0.04</v>
      </c>
      <c r="F12" s="27"/>
    </row>
    <row r="13" spans="2:6" s="20" customFormat="1" ht="15.75" customHeight="1">
      <c r="B13" s="21"/>
      <c r="C13" s="23" t="s">
        <v>133</v>
      </c>
      <c r="D13" s="175">
        <v>0.04</v>
      </c>
      <c r="E13" s="22">
        <v>0.04</v>
      </c>
      <c r="F13" s="21"/>
    </row>
    <row r="14" spans="2:6" s="20" customFormat="1" ht="15.75" customHeight="1">
      <c r="B14" s="24" t="s">
        <v>134</v>
      </c>
      <c r="C14" s="25" t="s">
        <v>135</v>
      </c>
      <c r="D14" s="176">
        <v>2.5000000000000001E-2</v>
      </c>
      <c r="E14" s="26">
        <v>0.02</v>
      </c>
      <c r="F14" s="24" t="s">
        <v>136</v>
      </c>
    </row>
    <row r="15" spans="2:6" s="20" customFormat="1" ht="15.75" customHeight="1">
      <c r="B15" s="316" t="s">
        <v>137</v>
      </c>
      <c r="C15" s="25" t="s">
        <v>138</v>
      </c>
      <c r="D15" s="176">
        <v>0.1</v>
      </c>
      <c r="E15" s="26">
        <v>0.1</v>
      </c>
      <c r="F15" s="24"/>
    </row>
    <row r="16" spans="2:6" s="20" customFormat="1" ht="37.5" customHeight="1">
      <c r="B16" s="317"/>
      <c r="C16" s="28" t="s">
        <v>139</v>
      </c>
      <c r="D16" s="177">
        <v>0.08</v>
      </c>
      <c r="E16" s="29">
        <v>0.04</v>
      </c>
      <c r="F16" s="238"/>
    </row>
    <row r="17" spans="2:6" s="20" customFormat="1" ht="15.75" customHeight="1">
      <c r="B17" s="24" t="s">
        <v>140</v>
      </c>
      <c r="C17" s="25" t="s">
        <v>141</v>
      </c>
      <c r="D17" s="176">
        <v>0.15</v>
      </c>
      <c r="E17" s="26">
        <v>0.15</v>
      </c>
      <c r="F17" s="24"/>
    </row>
    <row r="18" spans="2:6" s="20" customFormat="1" ht="15.75" customHeight="1">
      <c r="B18" s="21"/>
      <c r="C18" s="23" t="s">
        <v>142</v>
      </c>
      <c r="D18" s="175">
        <v>0.01</v>
      </c>
      <c r="E18" s="22">
        <v>0</v>
      </c>
      <c r="F18" s="21" t="s">
        <v>143</v>
      </c>
    </row>
    <row r="19" spans="2:6" s="20" customFormat="1" ht="15.75" customHeight="1">
      <c r="B19" s="24" t="s">
        <v>144</v>
      </c>
      <c r="C19" s="25" t="s">
        <v>145</v>
      </c>
      <c r="D19" s="176">
        <v>0.06</v>
      </c>
      <c r="E19" s="26">
        <v>0.06</v>
      </c>
      <c r="F19" s="24"/>
    </row>
    <row r="20" spans="2:6" s="20" customFormat="1" ht="15.75" customHeight="1">
      <c r="B20" s="21"/>
      <c r="C20" s="21" t="s">
        <v>146</v>
      </c>
      <c r="D20" s="175">
        <v>0.23</v>
      </c>
      <c r="E20" s="22">
        <v>0</v>
      </c>
      <c r="F20" s="21" t="s">
        <v>143</v>
      </c>
    </row>
    <row r="21" spans="2:6" s="20" customFormat="1" ht="15.75" customHeight="1">
      <c r="B21" s="318" t="s">
        <v>147</v>
      </c>
      <c r="C21" s="25" t="s">
        <v>148</v>
      </c>
      <c r="D21" s="176">
        <v>0.01</v>
      </c>
      <c r="E21" s="26">
        <v>5.0000000000000001E-3</v>
      </c>
      <c r="F21" s="24" t="s">
        <v>136</v>
      </c>
    </row>
    <row r="22" spans="2:6" s="20" customFormat="1" ht="15.75" customHeight="1">
      <c r="B22" s="319"/>
      <c r="C22" s="31" t="s">
        <v>149</v>
      </c>
      <c r="D22" s="175">
        <v>0.01</v>
      </c>
      <c r="E22" s="32">
        <v>5.0000000000000001E-3</v>
      </c>
      <c r="F22" s="33" t="s">
        <v>150</v>
      </c>
    </row>
    <row r="23" spans="2:6" s="20" customFormat="1" ht="15.75" customHeight="1">
      <c r="B23" s="319"/>
      <c r="C23" s="31" t="s">
        <v>151</v>
      </c>
      <c r="D23" s="175">
        <v>1.4999999999999999E-2</v>
      </c>
      <c r="E23" s="32">
        <v>0</v>
      </c>
      <c r="F23" s="33" t="s">
        <v>143</v>
      </c>
    </row>
    <row r="24" spans="2:6" s="20" customFormat="1" ht="15.75" customHeight="1">
      <c r="B24" s="319"/>
      <c r="C24" s="31" t="s">
        <v>152</v>
      </c>
      <c r="D24" s="175">
        <v>0.01</v>
      </c>
      <c r="E24" s="32">
        <v>0</v>
      </c>
      <c r="F24" s="33" t="s">
        <v>143</v>
      </c>
    </row>
    <row r="25" spans="2:6" s="20" customFormat="1" ht="15.75" customHeight="1">
      <c r="B25" s="163" t="s">
        <v>153</v>
      </c>
      <c r="C25" s="164"/>
      <c r="D25" s="178">
        <f>SUM(D9:D24)</f>
        <v>1</v>
      </c>
      <c r="E25" s="165">
        <f>SUM(E9:E24)</f>
        <v>0.67999999999999994</v>
      </c>
      <c r="F25" s="166"/>
    </row>
    <row r="26" spans="2:6" s="20" customFormat="1" ht="15.75" customHeight="1">
      <c r="B26" s="23"/>
      <c r="C26" s="23"/>
      <c r="D26" s="179"/>
      <c r="E26" s="36"/>
      <c r="F26" s="21"/>
    </row>
    <row r="27" spans="2:6" s="44" customFormat="1" ht="15.75" customHeight="1">
      <c r="B27" s="167" t="s">
        <v>154</v>
      </c>
      <c r="C27" s="167"/>
      <c r="D27" s="172"/>
      <c r="E27" s="168"/>
      <c r="F27" s="169"/>
    </row>
    <row r="28" spans="2:6" ht="6" customHeight="1">
      <c r="B28" s="13"/>
      <c r="C28" s="14"/>
      <c r="D28" s="173"/>
      <c r="E28" s="15"/>
      <c r="F28" s="16"/>
    </row>
    <row r="29" spans="2:6" s="20" customFormat="1" ht="15.75" customHeight="1">
      <c r="B29" s="17" t="s">
        <v>155</v>
      </c>
      <c r="C29" s="18"/>
      <c r="D29" s="174" t="s">
        <v>125</v>
      </c>
      <c r="E29" s="19" t="s">
        <v>126</v>
      </c>
      <c r="F29" s="17"/>
    </row>
    <row r="30" spans="2:6" s="20" customFormat="1" ht="15.75" customHeight="1">
      <c r="B30" s="21" t="s">
        <v>27</v>
      </c>
      <c r="C30" s="23"/>
      <c r="D30" s="175">
        <v>0.08</v>
      </c>
      <c r="E30" s="22">
        <v>0.08</v>
      </c>
      <c r="F30" s="21"/>
    </row>
    <row r="31" spans="2:6" s="20" customFormat="1" ht="15.75" customHeight="1">
      <c r="B31" s="24" t="s">
        <v>130</v>
      </c>
      <c r="C31" s="25"/>
      <c r="D31" s="176">
        <v>0.22</v>
      </c>
      <c r="E31" s="26">
        <v>0.22</v>
      </c>
      <c r="F31" s="24"/>
    </row>
    <row r="32" spans="2:6" s="20" customFormat="1" ht="15.75" customHeight="1">
      <c r="B32" s="30" t="s">
        <v>156</v>
      </c>
      <c r="C32" s="28"/>
      <c r="D32" s="177">
        <v>0.02</v>
      </c>
      <c r="E32" s="29">
        <v>0.02</v>
      </c>
      <c r="F32" s="30"/>
    </row>
    <row r="33" spans="2:6" s="20" customFormat="1" ht="30.75" customHeight="1">
      <c r="B33" s="24" t="s">
        <v>137</v>
      </c>
      <c r="C33" s="25"/>
      <c r="D33" s="176">
        <v>0.1</v>
      </c>
      <c r="E33" s="26">
        <v>0.06</v>
      </c>
      <c r="F33" s="24" t="s">
        <v>157</v>
      </c>
    </row>
    <row r="34" spans="2:6" s="20" customFormat="1" ht="15.75" customHeight="1">
      <c r="B34" s="24" t="s">
        <v>158</v>
      </c>
      <c r="C34" s="25" t="s">
        <v>159</v>
      </c>
      <c r="D34" s="176">
        <v>0.18</v>
      </c>
      <c r="E34" s="26">
        <v>0.18</v>
      </c>
      <c r="F34" s="24"/>
    </row>
    <row r="35" spans="2:6" s="20" customFormat="1" ht="15.75" customHeight="1">
      <c r="B35" s="21"/>
      <c r="C35" s="21" t="s">
        <v>160</v>
      </c>
      <c r="D35" s="175">
        <v>0.3</v>
      </c>
      <c r="E35" s="22">
        <v>0.3</v>
      </c>
      <c r="F35" s="21"/>
    </row>
    <row r="36" spans="2:6" s="20" customFormat="1" ht="15.75" customHeight="1">
      <c r="B36" s="24" t="s">
        <v>144</v>
      </c>
      <c r="C36" s="25" t="s">
        <v>161</v>
      </c>
      <c r="D36" s="176">
        <v>0</v>
      </c>
      <c r="E36" s="26">
        <v>0</v>
      </c>
      <c r="F36" s="24"/>
    </row>
    <row r="37" spans="2:6" s="20" customFormat="1" ht="15.75" customHeight="1">
      <c r="B37" s="21"/>
      <c r="C37" s="23" t="s">
        <v>162</v>
      </c>
      <c r="D37" s="175">
        <v>0</v>
      </c>
      <c r="E37" s="22">
        <v>0</v>
      </c>
      <c r="F37" s="21"/>
    </row>
    <row r="38" spans="2:6" s="20" customFormat="1" ht="15.75" customHeight="1">
      <c r="B38" s="21"/>
      <c r="C38" s="23" t="s">
        <v>163</v>
      </c>
      <c r="D38" s="175">
        <v>7.0000000000000007E-2</v>
      </c>
      <c r="E38" s="22">
        <v>7.0000000000000007E-2</v>
      </c>
      <c r="F38" s="21"/>
    </row>
    <row r="39" spans="2:6" s="20" customFormat="1" ht="15.75" customHeight="1">
      <c r="B39" s="24" t="s">
        <v>164</v>
      </c>
      <c r="C39" s="25"/>
      <c r="D39" s="176">
        <v>0.03</v>
      </c>
      <c r="E39" s="26">
        <v>1.4999999999999999E-2</v>
      </c>
      <c r="F39" s="24" t="s">
        <v>165</v>
      </c>
    </row>
    <row r="40" spans="2:6" s="20" customFormat="1" ht="15.75" customHeight="1">
      <c r="B40" s="163" t="s">
        <v>153</v>
      </c>
      <c r="C40" s="164"/>
      <c r="D40" s="178">
        <f>SUM(D30:D39)</f>
        <v>1.0000000000000002</v>
      </c>
      <c r="E40" s="165">
        <f>SUM(E30:E39)</f>
        <v>0.94500000000000017</v>
      </c>
      <c r="F40" s="166"/>
    </row>
    <row r="41" spans="2:6" s="20" customFormat="1" ht="15.75" customHeight="1">
      <c r="B41" s="34"/>
      <c r="C41" s="34"/>
      <c r="D41" s="180"/>
      <c r="E41" s="35"/>
      <c r="F41" s="21"/>
    </row>
    <row r="42" spans="2:6" s="44" customFormat="1" ht="15.75" customHeight="1">
      <c r="B42" s="167" t="s">
        <v>166</v>
      </c>
      <c r="C42" s="167"/>
      <c r="D42" s="172"/>
      <c r="E42" s="168"/>
      <c r="F42" s="169"/>
    </row>
    <row r="43" spans="2:6" ht="6" customHeight="1">
      <c r="B43" s="13"/>
      <c r="C43" s="14"/>
      <c r="D43" s="173"/>
      <c r="E43" s="15"/>
      <c r="F43" s="16"/>
    </row>
    <row r="44" spans="2:6" s="20" customFormat="1" ht="15.75" customHeight="1">
      <c r="B44" s="17" t="s">
        <v>155</v>
      </c>
      <c r="C44" s="18"/>
      <c r="D44" s="174" t="s">
        <v>125</v>
      </c>
      <c r="E44" s="19" t="s">
        <v>126</v>
      </c>
      <c r="F44" s="17"/>
    </row>
    <row r="45" spans="2:6" s="20" customFormat="1" ht="15.75" customHeight="1">
      <c r="B45" s="21" t="s">
        <v>27</v>
      </c>
      <c r="C45" s="23"/>
      <c r="D45" s="175">
        <v>0.06</v>
      </c>
      <c r="E45" s="22">
        <v>0.06</v>
      </c>
      <c r="F45" s="21"/>
    </row>
    <row r="46" spans="2:6" s="20" customFormat="1" ht="15.75" customHeight="1">
      <c r="B46" s="24" t="s">
        <v>130</v>
      </c>
      <c r="C46" s="25"/>
      <c r="D46" s="176">
        <v>0.18</v>
      </c>
      <c r="E46" s="26">
        <v>0.18</v>
      </c>
      <c r="F46" s="24"/>
    </row>
    <row r="47" spans="2:6" s="20" customFormat="1" ht="15.75" customHeight="1">
      <c r="B47" s="30" t="s">
        <v>156</v>
      </c>
      <c r="C47" s="28"/>
      <c r="D47" s="177"/>
      <c r="E47" s="29"/>
      <c r="F47" s="30"/>
    </row>
    <row r="48" spans="2:6" s="20" customFormat="1" ht="30.75" customHeight="1">
      <c r="B48" s="24" t="s">
        <v>137</v>
      </c>
      <c r="C48" s="25"/>
      <c r="D48" s="176">
        <v>0.21</v>
      </c>
      <c r="E48" s="26">
        <v>0.17</v>
      </c>
      <c r="F48" s="24" t="s">
        <v>157</v>
      </c>
    </row>
    <row r="49" spans="2:6" s="20" customFormat="1" ht="15.75" customHeight="1">
      <c r="B49" s="24" t="s">
        <v>159</v>
      </c>
      <c r="C49" s="25"/>
      <c r="D49" s="176">
        <v>0.45</v>
      </c>
      <c r="E49" s="26">
        <v>0.45</v>
      </c>
      <c r="F49" s="24"/>
    </row>
    <row r="50" spans="2:6" s="20" customFormat="1" ht="15.75" customHeight="1">
      <c r="B50" s="30" t="s">
        <v>144</v>
      </c>
      <c r="C50" s="28"/>
      <c r="D50" s="177"/>
      <c r="E50" s="29"/>
      <c r="F50" s="30"/>
    </row>
    <row r="51" spans="2:6" s="20" customFormat="1" ht="15.75" customHeight="1">
      <c r="B51" s="24" t="s">
        <v>164</v>
      </c>
      <c r="C51" s="25"/>
      <c r="D51" s="176">
        <v>0.1</v>
      </c>
      <c r="E51" s="26">
        <v>0.05</v>
      </c>
      <c r="F51" s="24" t="s">
        <v>165</v>
      </c>
    </row>
    <row r="52" spans="2:6" s="20" customFormat="1" ht="15.75" customHeight="1">
      <c r="B52" s="163" t="s">
        <v>153</v>
      </c>
      <c r="C52" s="164"/>
      <c r="D52" s="178">
        <f>SUM(D45:D51)</f>
        <v>0.99999999999999989</v>
      </c>
      <c r="E52" s="165">
        <f>SUM(E45:E51)</f>
        <v>0.91000000000000014</v>
      </c>
      <c r="F52" s="166"/>
    </row>
    <row r="53" spans="2:6" s="20" customFormat="1" ht="15.75" customHeight="1">
      <c r="B53" s="34"/>
      <c r="C53" s="34"/>
      <c r="D53" s="180"/>
      <c r="E53" s="35"/>
      <c r="F53" s="21"/>
    </row>
    <row r="54" spans="2:6" s="44" customFormat="1" ht="15.75" customHeight="1">
      <c r="B54" s="167" t="s">
        <v>167</v>
      </c>
      <c r="C54" s="167"/>
      <c r="D54" s="172"/>
      <c r="E54" s="168"/>
      <c r="F54" s="169"/>
    </row>
    <row r="55" spans="2:6" ht="6" customHeight="1">
      <c r="B55" s="13"/>
      <c r="C55" s="14"/>
      <c r="D55" s="173"/>
      <c r="E55" s="15"/>
      <c r="F55" s="16"/>
    </row>
    <row r="56" spans="2:6" s="20" customFormat="1" ht="15.75" customHeight="1">
      <c r="B56" s="17" t="s">
        <v>155</v>
      </c>
      <c r="C56" s="18"/>
      <c r="D56" s="174" t="s">
        <v>125</v>
      </c>
      <c r="E56" s="19" t="s">
        <v>126</v>
      </c>
      <c r="F56" s="17"/>
    </row>
    <row r="57" spans="2:6" s="20" customFormat="1" ht="15.75" customHeight="1">
      <c r="B57" s="21" t="s">
        <v>27</v>
      </c>
      <c r="C57" s="23"/>
      <c r="D57" s="175">
        <v>0.1</v>
      </c>
      <c r="E57" s="22">
        <v>0.1</v>
      </c>
      <c r="F57" s="21"/>
    </row>
    <row r="58" spans="2:6" s="20" customFormat="1" ht="15.75" customHeight="1">
      <c r="B58" s="24" t="s">
        <v>130</v>
      </c>
      <c r="C58" s="25"/>
      <c r="D58" s="176">
        <v>0.2</v>
      </c>
      <c r="E58" s="26">
        <v>0.2</v>
      </c>
      <c r="F58" s="24"/>
    </row>
    <row r="59" spans="2:6" s="20" customFormat="1" ht="15.75" customHeight="1">
      <c r="B59" s="30" t="s">
        <v>156</v>
      </c>
      <c r="C59" s="28"/>
      <c r="D59" s="177"/>
      <c r="E59" s="29"/>
      <c r="F59" s="30"/>
    </row>
    <row r="60" spans="2:6" s="20" customFormat="1" ht="30.75" customHeight="1">
      <c r="B60" s="24" t="s">
        <v>137</v>
      </c>
      <c r="C60" s="25"/>
      <c r="D60" s="176">
        <v>0.23</v>
      </c>
      <c r="E60" s="26">
        <v>0.19</v>
      </c>
      <c r="F60" s="24" t="s">
        <v>157</v>
      </c>
    </row>
    <row r="61" spans="2:6" s="20" customFormat="1" ht="15.75" customHeight="1">
      <c r="B61" s="24" t="s">
        <v>159</v>
      </c>
      <c r="C61" s="24"/>
      <c r="D61" s="176">
        <v>0.37</v>
      </c>
      <c r="E61" s="26">
        <v>0.37</v>
      </c>
      <c r="F61" s="24"/>
    </row>
    <row r="62" spans="2:6" s="20" customFormat="1" ht="15.75" customHeight="1">
      <c r="B62" s="21" t="s">
        <v>144</v>
      </c>
      <c r="C62" s="23"/>
      <c r="D62" s="175"/>
      <c r="E62" s="22"/>
      <c r="F62" s="21"/>
    </row>
    <row r="63" spans="2:6" s="20" customFormat="1" ht="15.75" customHeight="1">
      <c r="B63" s="37" t="s">
        <v>164</v>
      </c>
      <c r="C63" s="38"/>
      <c r="D63" s="181">
        <v>0.1</v>
      </c>
      <c r="E63" s="39">
        <v>0.05</v>
      </c>
      <c r="F63" s="37" t="s">
        <v>165</v>
      </c>
    </row>
    <row r="64" spans="2:6" s="20" customFormat="1" ht="15.75" customHeight="1">
      <c r="B64" s="163" t="s">
        <v>153</v>
      </c>
      <c r="C64" s="164"/>
      <c r="D64" s="178">
        <f>SUM(D57:D63)</f>
        <v>1</v>
      </c>
      <c r="E64" s="165">
        <f>SUM(E57:E63)</f>
        <v>0.91000000000000014</v>
      </c>
      <c r="F64" s="166"/>
    </row>
    <row r="65" spans="2:6" s="20" customFormat="1" ht="15.75" customHeight="1">
      <c r="B65" s="34"/>
      <c r="C65" s="34"/>
      <c r="D65" s="180"/>
      <c r="E65" s="35"/>
      <c r="F65" s="21"/>
    </row>
    <row r="66" spans="2:6" s="44" customFormat="1" ht="15.75" customHeight="1">
      <c r="B66" s="167" t="s">
        <v>168</v>
      </c>
      <c r="C66" s="167"/>
      <c r="D66" s="172"/>
      <c r="E66" s="168"/>
      <c r="F66" s="169"/>
    </row>
    <row r="67" spans="2:6" ht="6" customHeight="1">
      <c r="B67" s="13"/>
      <c r="C67" s="14"/>
      <c r="D67" s="173"/>
      <c r="E67" s="15"/>
      <c r="F67" s="16"/>
    </row>
    <row r="68" spans="2:6" s="20" customFormat="1" ht="15.75" customHeight="1">
      <c r="B68" s="17" t="s">
        <v>155</v>
      </c>
      <c r="C68" s="18"/>
      <c r="D68" s="174" t="s">
        <v>125</v>
      </c>
      <c r="E68" s="19" t="s">
        <v>126</v>
      </c>
      <c r="F68" s="17"/>
    </row>
    <row r="69" spans="2:6" s="20" customFormat="1" ht="15.75" customHeight="1">
      <c r="B69" s="21" t="s">
        <v>27</v>
      </c>
      <c r="C69" s="23"/>
      <c r="D69" s="175">
        <v>0.06</v>
      </c>
      <c r="E69" s="22">
        <v>0.06</v>
      </c>
      <c r="F69" s="21"/>
    </row>
    <row r="70" spans="2:6" s="20" customFormat="1" ht="15.75" customHeight="1">
      <c r="B70" s="24" t="s">
        <v>130</v>
      </c>
      <c r="C70" s="25"/>
      <c r="D70" s="176">
        <v>0.2</v>
      </c>
      <c r="E70" s="26">
        <v>0.2</v>
      </c>
      <c r="F70" s="24"/>
    </row>
    <row r="71" spans="2:6" s="20" customFormat="1" ht="15.75" customHeight="1">
      <c r="B71" s="21" t="s">
        <v>156</v>
      </c>
      <c r="C71" s="23"/>
      <c r="D71" s="175"/>
      <c r="E71" s="22"/>
      <c r="F71" s="21"/>
    </row>
    <row r="72" spans="2:6" s="20" customFormat="1" ht="30.75" customHeight="1">
      <c r="B72" s="24" t="s">
        <v>137</v>
      </c>
      <c r="C72" s="25"/>
      <c r="D72" s="176">
        <v>0.23</v>
      </c>
      <c r="E72" s="26">
        <v>0.19</v>
      </c>
      <c r="F72" s="24" t="s">
        <v>157</v>
      </c>
    </row>
    <row r="73" spans="2:6" s="20" customFormat="1" ht="15.75" customHeight="1">
      <c r="B73" s="24" t="s">
        <v>159</v>
      </c>
      <c r="C73" s="24"/>
      <c r="D73" s="176">
        <v>0.41</v>
      </c>
      <c r="E73" s="26">
        <v>0.41</v>
      </c>
      <c r="F73" s="24"/>
    </row>
    <row r="74" spans="2:6" s="20" customFormat="1" ht="15.75" customHeight="1">
      <c r="B74" s="21" t="s">
        <v>144</v>
      </c>
      <c r="C74" s="23"/>
      <c r="D74" s="175"/>
      <c r="E74" s="22"/>
      <c r="F74" s="21"/>
    </row>
    <row r="75" spans="2:6" s="20" customFormat="1" ht="15.75" customHeight="1">
      <c r="B75" s="37" t="s">
        <v>164</v>
      </c>
      <c r="C75" s="38"/>
      <c r="D75" s="181">
        <v>0.1</v>
      </c>
      <c r="E75" s="39">
        <v>0.05</v>
      </c>
      <c r="F75" s="37" t="s">
        <v>165</v>
      </c>
    </row>
    <row r="76" spans="2:6" s="20" customFormat="1" ht="15.75" customHeight="1">
      <c r="B76" s="163" t="s">
        <v>153</v>
      </c>
      <c r="C76" s="164"/>
      <c r="D76" s="178">
        <f>SUM(D69:D75)</f>
        <v>0.99999999999999989</v>
      </c>
      <c r="E76" s="165">
        <f>SUM(E69:E75)</f>
        <v>0.91</v>
      </c>
      <c r="F76" s="166"/>
    </row>
    <row r="77" spans="2:6" s="20" customFormat="1" ht="15.75" customHeight="1">
      <c r="B77" s="34"/>
      <c r="C77" s="34"/>
      <c r="D77" s="180"/>
      <c r="E77" s="35"/>
      <c r="F77" s="21"/>
    </row>
    <row r="78" spans="2:6" s="44" customFormat="1" ht="15.75" customHeight="1">
      <c r="B78" s="167" t="s">
        <v>169</v>
      </c>
      <c r="C78" s="167"/>
      <c r="D78" s="172"/>
      <c r="E78" s="168"/>
      <c r="F78" s="169"/>
    </row>
    <row r="79" spans="2:6" ht="6" customHeight="1">
      <c r="B79" s="13"/>
      <c r="C79" s="14"/>
      <c r="D79" s="173"/>
      <c r="E79" s="15"/>
      <c r="F79" s="16"/>
    </row>
    <row r="80" spans="2:6" s="20" customFormat="1" ht="15.75" customHeight="1">
      <c r="B80" s="17" t="s">
        <v>155</v>
      </c>
      <c r="C80" s="18"/>
      <c r="D80" s="174" t="s">
        <v>125</v>
      </c>
      <c r="E80" s="19" t="s">
        <v>126</v>
      </c>
      <c r="F80" s="17"/>
    </row>
    <row r="81" spans="2:6" s="20" customFormat="1" ht="15.75" customHeight="1">
      <c r="B81" s="21" t="s">
        <v>27</v>
      </c>
      <c r="C81" s="40"/>
      <c r="D81" s="320">
        <v>0.09</v>
      </c>
      <c r="E81" s="322">
        <v>0.09</v>
      </c>
      <c r="F81" s="21"/>
    </row>
    <row r="82" spans="2:6" s="20" customFormat="1" ht="15.75" customHeight="1">
      <c r="B82" s="21"/>
      <c r="C82" s="40"/>
      <c r="D82" s="321"/>
      <c r="E82" s="323"/>
      <c r="F82" s="21"/>
    </row>
    <row r="83" spans="2:6" s="20" customFormat="1" ht="15.75" customHeight="1">
      <c r="B83" s="24" t="s">
        <v>130</v>
      </c>
      <c r="C83" s="41"/>
      <c r="D83" s="320">
        <v>0.2</v>
      </c>
      <c r="E83" s="322">
        <v>0.2</v>
      </c>
      <c r="F83" s="24"/>
    </row>
    <row r="84" spans="2:6" s="20" customFormat="1" ht="15.75" customHeight="1">
      <c r="B84" s="21" t="s">
        <v>156</v>
      </c>
      <c r="C84" s="40"/>
      <c r="D84" s="321"/>
      <c r="E84" s="323"/>
      <c r="F84" s="21"/>
    </row>
    <row r="85" spans="2:6" s="20" customFormat="1" ht="30.75" customHeight="1">
      <c r="B85" s="24" t="s">
        <v>137</v>
      </c>
      <c r="C85" s="41"/>
      <c r="D85" s="176">
        <v>0.26</v>
      </c>
      <c r="E85" s="26">
        <v>0.22</v>
      </c>
      <c r="F85" s="24" t="s">
        <v>157</v>
      </c>
    </row>
    <row r="86" spans="2:6" s="20" customFormat="1" ht="15.75" customHeight="1">
      <c r="B86" s="24" t="s">
        <v>159</v>
      </c>
      <c r="C86" s="41"/>
      <c r="D86" s="176">
        <v>0.2</v>
      </c>
      <c r="E86" s="26">
        <v>0.2</v>
      </c>
      <c r="F86" s="24"/>
    </row>
    <row r="87" spans="2:6" s="20" customFormat="1" ht="15.75" customHeight="1">
      <c r="B87" s="21" t="s">
        <v>144</v>
      </c>
      <c r="C87" s="40"/>
      <c r="D87" s="175">
        <v>0.13</v>
      </c>
      <c r="E87" s="22">
        <v>0.13</v>
      </c>
      <c r="F87" s="21"/>
    </row>
    <row r="88" spans="2:6" s="20" customFormat="1" ht="15.75" customHeight="1">
      <c r="B88" s="37" t="s">
        <v>164</v>
      </c>
      <c r="C88" s="42"/>
      <c r="D88" s="181">
        <v>0.12</v>
      </c>
      <c r="E88" s="39">
        <v>0.06</v>
      </c>
      <c r="F88" s="24" t="s">
        <v>170</v>
      </c>
    </row>
    <row r="89" spans="2:6" s="20" customFormat="1" ht="15.75" customHeight="1">
      <c r="B89" s="163" t="s">
        <v>153</v>
      </c>
      <c r="C89" s="164"/>
      <c r="D89" s="178">
        <f>SUM(D81:D88)</f>
        <v>1</v>
      </c>
      <c r="E89" s="165">
        <f>SUM(E81:E88)</f>
        <v>0.89999999999999991</v>
      </c>
      <c r="F89" s="166"/>
    </row>
    <row r="90" spans="2:6" s="20" customFormat="1" ht="15.75" customHeight="1">
      <c r="B90" s="23"/>
      <c r="C90" s="23"/>
      <c r="D90" s="179"/>
      <c r="E90" s="36"/>
      <c r="F90" s="21"/>
    </row>
    <row r="91" spans="2:6" s="44" customFormat="1" ht="15.75" customHeight="1">
      <c r="B91" s="167" t="s">
        <v>171</v>
      </c>
      <c r="C91" s="167"/>
      <c r="D91" s="172"/>
      <c r="E91" s="168"/>
      <c r="F91" s="169"/>
    </row>
    <row r="92" spans="2:6" ht="6" customHeight="1">
      <c r="B92" s="13"/>
      <c r="C92" s="14"/>
      <c r="D92" s="173"/>
      <c r="E92" s="15"/>
      <c r="F92" s="16"/>
    </row>
    <row r="93" spans="2:6" s="20" customFormat="1" ht="15.75" customHeight="1">
      <c r="B93" s="17" t="s">
        <v>155</v>
      </c>
      <c r="C93" s="18"/>
      <c r="D93" s="174" t="s">
        <v>125</v>
      </c>
      <c r="E93" s="19" t="s">
        <v>126</v>
      </c>
      <c r="F93" s="17"/>
    </row>
    <row r="94" spans="2:6" s="20" customFormat="1" ht="15.75" customHeight="1">
      <c r="B94" s="21" t="s">
        <v>27</v>
      </c>
      <c r="C94" s="23"/>
      <c r="D94" s="175">
        <v>0.12</v>
      </c>
      <c r="E94" s="22">
        <v>0.12</v>
      </c>
      <c r="F94" s="21"/>
    </row>
    <row r="95" spans="2:6" s="20" customFormat="1" ht="15.75" customHeight="1">
      <c r="B95" s="24" t="s">
        <v>130</v>
      </c>
      <c r="C95" s="25"/>
      <c r="D95" s="176">
        <v>0.18</v>
      </c>
      <c r="E95" s="26">
        <v>0.18</v>
      </c>
      <c r="F95" s="24"/>
    </row>
    <row r="96" spans="2:6" s="20" customFormat="1" ht="15.75" customHeight="1">
      <c r="B96" s="21" t="s">
        <v>156</v>
      </c>
      <c r="C96" s="23"/>
      <c r="D96" s="175">
        <v>2.5000000000000001E-2</v>
      </c>
      <c r="E96" s="22">
        <v>2.5000000000000001E-2</v>
      </c>
      <c r="F96" s="21"/>
    </row>
    <row r="97" spans="2:6" s="20" customFormat="1" ht="30.75" customHeight="1">
      <c r="B97" s="24" t="s">
        <v>137</v>
      </c>
      <c r="C97" s="25"/>
      <c r="D97" s="176">
        <v>0.18</v>
      </c>
      <c r="E97" s="26">
        <v>0.14000000000000001</v>
      </c>
      <c r="F97" s="24" t="s">
        <v>157</v>
      </c>
    </row>
    <row r="98" spans="2:6" s="20" customFormat="1" ht="15.75" customHeight="1">
      <c r="B98" s="24" t="s">
        <v>159</v>
      </c>
      <c r="C98" s="24"/>
      <c r="D98" s="176">
        <v>0.16</v>
      </c>
      <c r="E98" s="26">
        <v>0.15</v>
      </c>
      <c r="F98" s="24" t="s">
        <v>172</v>
      </c>
    </row>
    <row r="99" spans="2:6" s="20" customFormat="1" ht="15.75" customHeight="1">
      <c r="B99" s="21" t="s">
        <v>144</v>
      </c>
      <c r="C99" s="23"/>
      <c r="D99" s="175">
        <v>0.28999999999999998</v>
      </c>
      <c r="E99" s="22">
        <v>0.28999999999999998</v>
      </c>
      <c r="F99" s="21"/>
    </row>
    <row r="100" spans="2:6" s="20" customFormat="1" ht="15.75" customHeight="1">
      <c r="B100" s="37" t="s">
        <v>164</v>
      </c>
      <c r="C100" s="38"/>
      <c r="D100" s="181">
        <v>4.4999999999999998E-2</v>
      </c>
      <c r="E100" s="39">
        <v>0.02</v>
      </c>
      <c r="F100" s="37" t="s">
        <v>165</v>
      </c>
    </row>
    <row r="101" spans="2:6" s="20" customFormat="1" ht="15.75" customHeight="1">
      <c r="B101" s="163" t="s">
        <v>153</v>
      </c>
      <c r="C101" s="164"/>
      <c r="D101" s="178">
        <f>SUM(D94:D100)</f>
        <v>1</v>
      </c>
      <c r="E101" s="165">
        <f>SUM(E94:E100)</f>
        <v>0.92500000000000004</v>
      </c>
      <c r="F101" s="166"/>
    </row>
    <row r="102" spans="2:6"/>
    <row r="103" spans="2:6" hidden="1"/>
    <row r="104" spans="2:6" hidden="1"/>
    <row r="105" spans="2:6" hidden="1"/>
    <row r="106" spans="2:6" hidden="1"/>
    <row r="107" spans="2:6" hidden="1"/>
    <row r="108" spans="2:6" hidden="1"/>
    <row r="109" spans="2:6" hidden="1"/>
    <row r="110" spans="2:6" hidden="1"/>
    <row r="111" spans="2:6" hidden="1"/>
    <row r="112" spans="2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/>
    <row r="210"/>
  </sheetData>
  <mergeCells count="6">
    <mergeCell ref="B15:B16"/>
    <mergeCell ref="B21:B24"/>
    <mergeCell ref="D81:D82"/>
    <mergeCell ref="E81:E82"/>
    <mergeCell ref="D83:D84"/>
    <mergeCell ref="E83:E84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1"/>
  <headerFooter>
    <oddHeader>&amp;L&amp;"Arial,Standard"&amp;8MS Immobilien&amp;"Arial,Standard"&amp;8
Prozess: Beschaffung durchführen&amp;"Arial,Standard"&amp;8
Formular&amp;R&amp;"Arial,Standard"&amp;8
Gültig ab 20.03.2018&amp;"Arial,Standard"&amp;8
Review 19.03.2020</oddHeader>
    <oddFooter>&amp;L&amp;"Arial,Standard"&amp;8DMS-ID 29799466 / Version 1 / Status: Freigegeben / Vertraulichkeit: Intern / Autor: Mucciarelli Alexandra (IM-RCB-BE-BCO)</oddFooter>
  </headerFooter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64"/>
  <sheetViews>
    <sheetView showGridLines="0" zoomScaleNormal="100" workbookViewId="0">
      <selection activeCell="B1" sqref="B1"/>
    </sheetView>
  </sheetViews>
  <sheetFormatPr baseColWidth="10" defaultColWidth="0" defaultRowHeight="12.5" zeroHeight="1"/>
  <cols>
    <col min="1" max="1" width="2.453125" style="189" customWidth="1"/>
    <col min="2" max="2" width="40.26953125" style="195" customWidth="1"/>
    <col min="3" max="3" width="27.453125" style="189" customWidth="1"/>
    <col min="4" max="4" width="9.26953125" style="189" customWidth="1"/>
    <col min="5" max="5" width="12.7265625" style="189" customWidth="1"/>
    <col min="6" max="6" width="11" style="189" customWidth="1"/>
    <col min="7" max="7" width="3.26953125" style="189" customWidth="1"/>
    <col min="8" max="8" width="40.26953125" style="195" customWidth="1"/>
    <col min="9" max="9" width="27.453125" style="189" customWidth="1"/>
    <col min="10" max="10" width="9.26953125" style="189" customWidth="1"/>
    <col min="11" max="11" width="12.7265625" style="189" customWidth="1"/>
    <col min="12" max="12" width="11" style="189" customWidth="1"/>
    <col min="13" max="13" width="3.26953125" style="189" customWidth="1"/>
    <col min="14" max="16384" width="11.453125" style="189" hidden="1"/>
  </cols>
  <sheetData>
    <row r="1" spans="2:12" s="184" customFormat="1" ht="14">
      <c r="B1" s="183" t="str">
        <f>'Beilage 2.1'!B1</f>
        <v>Bahnhofareal Erlenbach</v>
      </c>
      <c r="E1" s="185"/>
      <c r="H1" s="186"/>
      <c r="K1" s="185"/>
      <c r="L1" s="187" t="s">
        <v>173</v>
      </c>
    </row>
    <row r="2" spans="2:12" ht="13">
      <c r="B2" s="188"/>
      <c r="E2" s="190"/>
      <c r="H2" s="188"/>
      <c r="K2" s="190"/>
    </row>
    <row r="3" spans="2:12" s="192" customFormat="1" ht="21" customHeight="1">
      <c r="B3" s="191" t="s">
        <v>174</v>
      </c>
      <c r="C3" s="191"/>
      <c r="H3" s="191" t="s">
        <v>175</v>
      </c>
      <c r="I3" s="191"/>
    </row>
    <row r="4" spans="2:12" s="194" customFormat="1" ht="10">
      <c r="B4" s="193" t="s">
        <v>176</v>
      </c>
      <c r="H4" s="193" t="s">
        <v>176</v>
      </c>
    </row>
    <row r="5" spans="2:12" ht="5.25" customHeight="1"/>
    <row r="6" spans="2:12" s="201" customFormat="1" ht="23">
      <c r="B6" s="196" t="s">
        <v>124</v>
      </c>
      <c r="C6" s="197" t="s">
        <v>177</v>
      </c>
      <c r="D6" s="198" t="s">
        <v>178</v>
      </c>
      <c r="E6" s="199" t="s">
        <v>179</v>
      </c>
      <c r="F6" s="200" t="s">
        <v>180</v>
      </c>
      <c r="H6" s="196" t="s">
        <v>124</v>
      </c>
      <c r="I6" s="197" t="s">
        <v>177</v>
      </c>
      <c r="J6" s="198" t="s">
        <v>178</v>
      </c>
      <c r="K6" s="199" t="s">
        <v>179</v>
      </c>
      <c r="L6" s="200" t="s">
        <v>180</v>
      </c>
    </row>
    <row r="7" spans="2:12" s="201" customFormat="1" ht="20.25" customHeight="1">
      <c r="B7" s="202" t="s">
        <v>27</v>
      </c>
      <c r="C7" s="214"/>
      <c r="D7" s="2"/>
      <c r="E7" s="3"/>
      <c r="F7" s="203">
        <f t="shared" ref="F7:F13" si="0">D7*E7</f>
        <v>0</v>
      </c>
      <c r="H7" s="202" t="s">
        <v>27</v>
      </c>
      <c r="I7" s="214"/>
      <c r="J7" s="2"/>
      <c r="K7" s="3"/>
      <c r="L7" s="203">
        <f t="shared" ref="L7:L13" si="1">J7*K7</f>
        <v>0</v>
      </c>
    </row>
    <row r="8" spans="2:12" s="201" customFormat="1" ht="20.25" customHeight="1">
      <c r="B8" s="204" t="s">
        <v>130</v>
      </c>
      <c r="C8" s="215"/>
      <c r="D8" s="4"/>
      <c r="E8" s="5"/>
      <c r="F8" s="205">
        <f t="shared" si="0"/>
        <v>0</v>
      </c>
      <c r="H8" s="204" t="s">
        <v>130</v>
      </c>
      <c r="I8" s="215"/>
      <c r="J8" s="4"/>
      <c r="K8" s="5"/>
      <c r="L8" s="205">
        <f t="shared" si="1"/>
        <v>0</v>
      </c>
    </row>
    <row r="9" spans="2:12" s="201" customFormat="1" ht="20.25" customHeight="1">
      <c r="B9" s="204" t="s">
        <v>134</v>
      </c>
      <c r="C9" s="215"/>
      <c r="D9" s="4"/>
      <c r="E9" s="5"/>
      <c r="F9" s="205">
        <f t="shared" si="0"/>
        <v>0</v>
      </c>
      <c r="H9" s="204" t="s">
        <v>134</v>
      </c>
      <c r="I9" s="215"/>
      <c r="J9" s="4"/>
      <c r="K9" s="5"/>
      <c r="L9" s="205">
        <f t="shared" si="1"/>
        <v>0</v>
      </c>
    </row>
    <row r="10" spans="2:12" s="201" customFormat="1" ht="20.25" customHeight="1">
      <c r="B10" s="206" t="s">
        <v>137</v>
      </c>
      <c r="C10" s="215"/>
      <c r="D10" s="4"/>
      <c r="E10" s="5"/>
      <c r="F10" s="205">
        <f t="shared" si="0"/>
        <v>0</v>
      </c>
      <c r="H10" s="206" t="s">
        <v>137</v>
      </c>
      <c r="I10" s="215"/>
      <c r="J10" s="4"/>
      <c r="K10" s="5"/>
      <c r="L10" s="205">
        <f t="shared" si="1"/>
        <v>0</v>
      </c>
    </row>
    <row r="11" spans="2:12" s="201" customFormat="1" ht="20.25" customHeight="1">
      <c r="B11" s="204" t="s">
        <v>140</v>
      </c>
      <c r="C11" s="215"/>
      <c r="D11" s="4"/>
      <c r="E11" s="5"/>
      <c r="F11" s="205">
        <f t="shared" si="0"/>
        <v>0</v>
      </c>
      <c r="H11" s="204" t="s">
        <v>140</v>
      </c>
      <c r="I11" s="215"/>
      <c r="J11" s="4"/>
      <c r="K11" s="5"/>
      <c r="L11" s="205">
        <f t="shared" si="1"/>
        <v>0</v>
      </c>
    </row>
    <row r="12" spans="2:12" s="201" customFormat="1" ht="20.25" customHeight="1">
      <c r="B12" s="204" t="s">
        <v>144</v>
      </c>
      <c r="C12" s="215"/>
      <c r="D12" s="4"/>
      <c r="E12" s="5"/>
      <c r="F12" s="205">
        <f t="shared" si="0"/>
        <v>0</v>
      </c>
      <c r="H12" s="204" t="s">
        <v>144</v>
      </c>
      <c r="I12" s="215"/>
      <c r="J12" s="4"/>
      <c r="K12" s="5"/>
      <c r="L12" s="205">
        <f t="shared" si="1"/>
        <v>0</v>
      </c>
    </row>
    <row r="13" spans="2:12" s="201" customFormat="1" ht="20.25" customHeight="1">
      <c r="B13" s="207" t="s">
        <v>147</v>
      </c>
      <c r="C13" s="216"/>
      <c r="D13" s="6"/>
      <c r="E13" s="7"/>
      <c r="F13" s="208">
        <f t="shared" si="0"/>
        <v>0</v>
      </c>
      <c r="H13" s="207" t="s">
        <v>147</v>
      </c>
      <c r="I13" s="216"/>
      <c r="J13" s="6"/>
      <c r="K13" s="7"/>
      <c r="L13" s="208">
        <f t="shared" si="1"/>
        <v>0</v>
      </c>
    </row>
    <row r="14" spans="2:12" s="192" customFormat="1" ht="18.75" customHeight="1">
      <c r="B14" s="209" t="s">
        <v>181</v>
      </c>
      <c r="C14" s="210"/>
      <c r="D14" s="211">
        <f>SUM(D7:D13)</f>
        <v>0</v>
      </c>
      <c r="E14" s="212">
        <f>(SUM(E7:E13))/7</f>
        <v>0</v>
      </c>
      <c r="F14" s="213">
        <f>SUM(F7:F13)</f>
        <v>0</v>
      </c>
      <c r="H14" s="209" t="s">
        <v>181</v>
      </c>
      <c r="I14" s="210"/>
      <c r="J14" s="211">
        <f>SUM(J7:J13)</f>
        <v>0</v>
      </c>
      <c r="K14" s="212">
        <f>(SUM(K7:K13))/7</f>
        <v>0</v>
      </c>
      <c r="L14" s="213">
        <f>SUM(L7:L13)</f>
        <v>0</v>
      </c>
    </row>
    <row r="15" spans="2:12"/>
    <row r="16" spans="2:12" s="192" customFormat="1" ht="21" customHeight="1">
      <c r="B16" s="191" t="s">
        <v>182</v>
      </c>
      <c r="C16" s="191"/>
      <c r="H16" s="191" t="s">
        <v>183</v>
      </c>
      <c r="I16" s="191"/>
    </row>
    <row r="17" spans="2:12" s="194" customFormat="1" ht="10">
      <c r="B17" s="193" t="s">
        <v>176</v>
      </c>
      <c r="H17" s="193" t="s">
        <v>176</v>
      </c>
    </row>
    <row r="18" spans="2:12" ht="5.25" customHeight="1"/>
    <row r="19" spans="2:12" s="201" customFormat="1" ht="23">
      <c r="B19" s="196" t="s">
        <v>124</v>
      </c>
      <c r="C19" s="197" t="s">
        <v>177</v>
      </c>
      <c r="D19" s="198" t="s">
        <v>178</v>
      </c>
      <c r="E19" s="199" t="s">
        <v>179</v>
      </c>
      <c r="F19" s="200" t="s">
        <v>180</v>
      </c>
      <c r="H19" s="196" t="s">
        <v>124</v>
      </c>
      <c r="I19" s="197" t="s">
        <v>177</v>
      </c>
      <c r="J19" s="198" t="s">
        <v>178</v>
      </c>
      <c r="K19" s="199" t="s">
        <v>179</v>
      </c>
      <c r="L19" s="200" t="s">
        <v>180</v>
      </c>
    </row>
    <row r="20" spans="2:12" s="201" customFormat="1" ht="20.25" customHeight="1">
      <c r="B20" s="202" t="s">
        <v>27</v>
      </c>
      <c r="C20" s="214"/>
      <c r="D20" s="2"/>
      <c r="E20" s="3"/>
      <c r="F20" s="203">
        <f t="shared" ref="F20:F26" si="2">D20*E20</f>
        <v>0</v>
      </c>
      <c r="H20" s="202" t="s">
        <v>27</v>
      </c>
      <c r="I20" s="214"/>
      <c r="J20" s="2"/>
      <c r="K20" s="3"/>
      <c r="L20" s="203">
        <f t="shared" ref="L20:L26" si="3">J20*K20</f>
        <v>0</v>
      </c>
    </row>
    <row r="21" spans="2:12" s="201" customFormat="1" ht="20.25" customHeight="1">
      <c r="B21" s="204" t="s">
        <v>130</v>
      </c>
      <c r="C21" s="215"/>
      <c r="D21" s="4"/>
      <c r="E21" s="5"/>
      <c r="F21" s="205">
        <f t="shared" si="2"/>
        <v>0</v>
      </c>
      <c r="H21" s="204" t="s">
        <v>130</v>
      </c>
      <c r="I21" s="215"/>
      <c r="J21" s="4"/>
      <c r="K21" s="5"/>
      <c r="L21" s="205">
        <f t="shared" si="3"/>
        <v>0</v>
      </c>
    </row>
    <row r="22" spans="2:12" s="201" customFormat="1" ht="20.25" customHeight="1">
      <c r="B22" s="204" t="s">
        <v>134</v>
      </c>
      <c r="C22" s="215"/>
      <c r="D22" s="4"/>
      <c r="E22" s="5"/>
      <c r="F22" s="205">
        <f t="shared" si="2"/>
        <v>0</v>
      </c>
      <c r="H22" s="204" t="s">
        <v>134</v>
      </c>
      <c r="I22" s="215"/>
      <c r="J22" s="4"/>
      <c r="K22" s="5"/>
      <c r="L22" s="205">
        <f t="shared" si="3"/>
        <v>0</v>
      </c>
    </row>
    <row r="23" spans="2:12" s="201" customFormat="1" ht="20.25" customHeight="1">
      <c r="B23" s="206" t="s">
        <v>137</v>
      </c>
      <c r="C23" s="215"/>
      <c r="D23" s="4"/>
      <c r="E23" s="5"/>
      <c r="F23" s="205">
        <f t="shared" si="2"/>
        <v>0</v>
      </c>
      <c r="H23" s="206" t="s">
        <v>137</v>
      </c>
      <c r="I23" s="215"/>
      <c r="J23" s="4"/>
      <c r="K23" s="5"/>
      <c r="L23" s="205">
        <f t="shared" si="3"/>
        <v>0</v>
      </c>
    </row>
    <row r="24" spans="2:12" s="201" customFormat="1" ht="20.25" customHeight="1">
      <c r="B24" s="204" t="s">
        <v>140</v>
      </c>
      <c r="C24" s="215"/>
      <c r="D24" s="4"/>
      <c r="E24" s="5"/>
      <c r="F24" s="205">
        <f t="shared" si="2"/>
        <v>0</v>
      </c>
      <c r="H24" s="204" t="s">
        <v>140</v>
      </c>
      <c r="I24" s="215"/>
      <c r="J24" s="4"/>
      <c r="K24" s="5"/>
      <c r="L24" s="205">
        <f t="shared" si="3"/>
        <v>0</v>
      </c>
    </row>
    <row r="25" spans="2:12" s="201" customFormat="1" ht="20.25" customHeight="1">
      <c r="B25" s="204" t="s">
        <v>144</v>
      </c>
      <c r="C25" s="215"/>
      <c r="D25" s="4"/>
      <c r="E25" s="5"/>
      <c r="F25" s="205">
        <f t="shared" si="2"/>
        <v>0</v>
      </c>
      <c r="H25" s="204" t="s">
        <v>144</v>
      </c>
      <c r="I25" s="215"/>
      <c r="J25" s="4"/>
      <c r="K25" s="5"/>
      <c r="L25" s="205">
        <f t="shared" si="3"/>
        <v>0</v>
      </c>
    </row>
    <row r="26" spans="2:12" s="201" customFormat="1" ht="20.25" customHeight="1">
      <c r="B26" s="207" t="s">
        <v>147</v>
      </c>
      <c r="C26" s="216"/>
      <c r="D26" s="6"/>
      <c r="E26" s="7"/>
      <c r="F26" s="208">
        <f t="shared" si="2"/>
        <v>0</v>
      </c>
      <c r="H26" s="207" t="s">
        <v>147</v>
      </c>
      <c r="I26" s="216"/>
      <c r="J26" s="6"/>
      <c r="K26" s="7"/>
      <c r="L26" s="208">
        <f t="shared" si="3"/>
        <v>0</v>
      </c>
    </row>
    <row r="27" spans="2:12" s="192" customFormat="1" ht="18.75" customHeight="1">
      <c r="B27" s="209" t="s">
        <v>181</v>
      </c>
      <c r="C27" s="210"/>
      <c r="D27" s="211">
        <f>SUM(D20:D26)</f>
        <v>0</v>
      </c>
      <c r="E27" s="212">
        <f>(SUM(E20:E26))/7</f>
        <v>0</v>
      </c>
      <c r="F27" s="213">
        <f>SUM(F20:F26)</f>
        <v>0</v>
      </c>
      <c r="H27" s="209" t="s">
        <v>181</v>
      </c>
      <c r="I27" s="210"/>
      <c r="J27" s="211">
        <f>SUM(J20:J26)</f>
        <v>0</v>
      </c>
      <c r="K27" s="212">
        <f>(SUM(K20:K26))/7</f>
        <v>0</v>
      </c>
      <c r="L27" s="213">
        <f>SUM(L20:L26)</f>
        <v>0</v>
      </c>
    </row>
    <row r="28" spans="2:12"/>
    <row r="29" spans="2:12" s="192" customFormat="1" ht="21" customHeight="1">
      <c r="B29" s="191" t="s">
        <v>184</v>
      </c>
      <c r="C29" s="191"/>
      <c r="H29" s="191" t="s">
        <v>185</v>
      </c>
      <c r="I29" s="191"/>
    </row>
    <row r="30" spans="2:12" s="194" customFormat="1" ht="10">
      <c r="B30" s="193" t="s">
        <v>176</v>
      </c>
      <c r="H30" s="193" t="s">
        <v>176</v>
      </c>
    </row>
    <row r="31" spans="2:12" ht="5.25" customHeight="1"/>
    <row r="32" spans="2:12" s="201" customFormat="1" ht="23">
      <c r="B32" s="196" t="s">
        <v>124</v>
      </c>
      <c r="C32" s="197" t="s">
        <v>177</v>
      </c>
      <c r="D32" s="198" t="s">
        <v>178</v>
      </c>
      <c r="E32" s="199" t="s">
        <v>179</v>
      </c>
      <c r="F32" s="200" t="s">
        <v>180</v>
      </c>
      <c r="H32" s="196" t="s">
        <v>124</v>
      </c>
      <c r="I32" s="197" t="s">
        <v>177</v>
      </c>
      <c r="J32" s="198" t="s">
        <v>178</v>
      </c>
      <c r="K32" s="199" t="s">
        <v>179</v>
      </c>
      <c r="L32" s="200" t="s">
        <v>180</v>
      </c>
    </row>
    <row r="33" spans="2:12" s="201" customFormat="1" ht="20.25" customHeight="1">
      <c r="B33" s="202" t="s">
        <v>27</v>
      </c>
      <c r="C33" s="214"/>
      <c r="D33" s="2"/>
      <c r="E33" s="3"/>
      <c r="F33" s="203">
        <f t="shared" ref="F33:F39" si="4">D33*E33</f>
        <v>0</v>
      </c>
      <c r="H33" s="202" t="s">
        <v>27</v>
      </c>
      <c r="I33" s="214"/>
      <c r="J33" s="2"/>
      <c r="K33" s="3"/>
      <c r="L33" s="203">
        <f t="shared" ref="L33:L39" si="5">J33*K33</f>
        <v>0</v>
      </c>
    </row>
    <row r="34" spans="2:12" s="201" customFormat="1" ht="20.25" customHeight="1">
      <c r="B34" s="204" t="s">
        <v>130</v>
      </c>
      <c r="C34" s="215"/>
      <c r="D34" s="4"/>
      <c r="E34" s="5"/>
      <c r="F34" s="205">
        <f t="shared" si="4"/>
        <v>0</v>
      </c>
      <c r="H34" s="204" t="s">
        <v>130</v>
      </c>
      <c r="I34" s="215"/>
      <c r="J34" s="4"/>
      <c r="K34" s="5"/>
      <c r="L34" s="205">
        <f t="shared" si="5"/>
        <v>0</v>
      </c>
    </row>
    <row r="35" spans="2:12" s="201" customFormat="1" ht="20.25" customHeight="1">
      <c r="B35" s="204" t="s">
        <v>134</v>
      </c>
      <c r="C35" s="215"/>
      <c r="D35" s="4"/>
      <c r="E35" s="5"/>
      <c r="F35" s="205">
        <f t="shared" si="4"/>
        <v>0</v>
      </c>
      <c r="H35" s="204" t="s">
        <v>134</v>
      </c>
      <c r="I35" s="215"/>
      <c r="J35" s="4"/>
      <c r="K35" s="5"/>
      <c r="L35" s="205">
        <f t="shared" si="5"/>
        <v>0</v>
      </c>
    </row>
    <row r="36" spans="2:12" s="201" customFormat="1" ht="20.25" customHeight="1">
      <c r="B36" s="206" t="s">
        <v>137</v>
      </c>
      <c r="C36" s="215"/>
      <c r="D36" s="4"/>
      <c r="E36" s="5"/>
      <c r="F36" s="205">
        <f t="shared" si="4"/>
        <v>0</v>
      </c>
      <c r="H36" s="206" t="s">
        <v>137</v>
      </c>
      <c r="I36" s="215"/>
      <c r="J36" s="4"/>
      <c r="K36" s="5"/>
      <c r="L36" s="205">
        <f t="shared" si="5"/>
        <v>0</v>
      </c>
    </row>
    <row r="37" spans="2:12" s="201" customFormat="1" ht="20.25" customHeight="1">
      <c r="B37" s="204" t="s">
        <v>140</v>
      </c>
      <c r="C37" s="215"/>
      <c r="D37" s="4"/>
      <c r="E37" s="5"/>
      <c r="F37" s="205">
        <f t="shared" si="4"/>
        <v>0</v>
      </c>
      <c r="H37" s="204" t="s">
        <v>140</v>
      </c>
      <c r="I37" s="215"/>
      <c r="J37" s="4"/>
      <c r="K37" s="5"/>
      <c r="L37" s="205">
        <f t="shared" si="5"/>
        <v>0</v>
      </c>
    </row>
    <row r="38" spans="2:12" s="201" customFormat="1" ht="20.25" customHeight="1">
      <c r="B38" s="204" t="s">
        <v>144</v>
      </c>
      <c r="C38" s="215"/>
      <c r="D38" s="4"/>
      <c r="E38" s="5"/>
      <c r="F38" s="205">
        <f t="shared" si="4"/>
        <v>0</v>
      </c>
      <c r="H38" s="204" t="s">
        <v>144</v>
      </c>
      <c r="I38" s="215"/>
      <c r="J38" s="4"/>
      <c r="K38" s="5"/>
      <c r="L38" s="205">
        <f t="shared" si="5"/>
        <v>0</v>
      </c>
    </row>
    <row r="39" spans="2:12" s="201" customFormat="1" ht="20.25" customHeight="1">
      <c r="B39" s="207" t="s">
        <v>147</v>
      </c>
      <c r="C39" s="216"/>
      <c r="D39" s="6"/>
      <c r="E39" s="7"/>
      <c r="F39" s="208">
        <f t="shared" si="4"/>
        <v>0</v>
      </c>
      <c r="H39" s="207" t="s">
        <v>147</v>
      </c>
      <c r="I39" s="216"/>
      <c r="J39" s="6"/>
      <c r="K39" s="7"/>
      <c r="L39" s="208">
        <f t="shared" si="5"/>
        <v>0</v>
      </c>
    </row>
    <row r="40" spans="2:12" s="192" customFormat="1" ht="18.75" customHeight="1">
      <c r="B40" s="209" t="s">
        <v>181</v>
      </c>
      <c r="C40" s="210"/>
      <c r="D40" s="211">
        <f>SUM(D33:D39)</f>
        <v>0</v>
      </c>
      <c r="E40" s="212">
        <f>(SUM(E33:E39))/7</f>
        <v>0</v>
      </c>
      <c r="F40" s="213">
        <f>SUM(F33:F39)</f>
        <v>0</v>
      </c>
      <c r="H40" s="209" t="s">
        <v>181</v>
      </c>
      <c r="I40" s="210"/>
      <c r="J40" s="211">
        <f>SUM(J33:J39)</f>
        <v>0</v>
      </c>
      <c r="K40" s="212">
        <f>(SUM(K33:K39))/7</f>
        <v>0</v>
      </c>
      <c r="L40" s="213">
        <f>SUM(L33:L39)</f>
        <v>0</v>
      </c>
    </row>
    <row r="41" spans="2:12"/>
    <row r="42" spans="2:12" s="192" customFormat="1" ht="16.5" hidden="1" customHeight="1">
      <c r="B42" s="201"/>
      <c r="H42" s="201"/>
    </row>
    <row r="43" spans="2:12" ht="6" hidden="1" customHeight="1"/>
    <row r="44" spans="2:12" hidden="1"/>
    <row r="45" spans="2:12" ht="6" hidden="1" customHeight="1"/>
    <row r="46" spans="2:12" ht="6" hidden="1" customHeight="1"/>
    <row r="47" spans="2:12" hidden="1"/>
    <row r="48" spans="2:12" ht="6" hidden="1" customHeight="1"/>
    <row r="49" spans="2:8" ht="6" hidden="1" customHeight="1"/>
    <row r="50" spans="2:8" hidden="1"/>
    <row r="51" spans="2:8" ht="5.25" hidden="1" customHeight="1"/>
    <row r="52" spans="2:8" ht="5.25" hidden="1" customHeight="1"/>
    <row r="53" spans="2:8" hidden="1"/>
    <row r="54" spans="2:8" ht="6" hidden="1" customHeight="1"/>
    <row r="55" spans="2:8" ht="6" hidden="1" customHeight="1"/>
    <row r="56" spans="2:8" hidden="1"/>
    <row r="57" spans="2:8" ht="6" hidden="1" customHeight="1"/>
    <row r="58" spans="2:8" ht="6" hidden="1" customHeight="1"/>
    <row r="59" spans="2:8" hidden="1"/>
    <row r="60" spans="2:8" ht="6" hidden="1" customHeight="1"/>
    <row r="61" spans="2:8" ht="6" hidden="1" customHeight="1"/>
    <row r="62" spans="2:8" hidden="1"/>
    <row r="63" spans="2:8" ht="6" hidden="1" customHeight="1"/>
    <row r="64" spans="2:8" s="192" customFormat="1" ht="18.75" hidden="1" customHeight="1">
      <c r="B64" s="201"/>
      <c r="H64" s="201"/>
    </row>
    <row r="65" spans="2:8" hidden="1"/>
    <row r="66" spans="2:8" hidden="1"/>
    <row r="67" spans="2:8" hidden="1"/>
    <row r="68" spans="2:8" hidden="1"/>
    <row r="69" spans="2:8" hidden="1"/>
    <row r="70" spans="2:8" s="192" customFormat="1" ht="16.5" hidden="1" customHeight="1">
      <c r="B70" s="201"/>
      <c r="H70" s="201"/>
    </row>
    <row r="71" spans="2:8" ht="6" hidden="1" customHeight="1"/>
    <row r="72" spans="2:8" hidden="1"/>
    <row r="73" spans="2:8" ht="6" hidden="1" customHeight="1"/>
    <row r="74" spans="2:8" ht="6" hidden="1" customHeight="1"/>
    <row r="75" spans="2:8" hidden="1"/>
    <row r="76" spans="2:8" ht="6" hidden="1" customHeight="1"/>
    <row r="77" spans="2:8" ht="6" hidden="1" customHeight="1"/>
    <row r="78" spans="2:8" hidden="1"/>
    <row r="79" spans="2:8" ht="5.25" hidden="1" customHeight="1"/>
    <row r="80" spans="2:8" ht="5.25" hidden="1" customHeight="1"/>
    <row r="81" spans="2:8" hidden="1"/>
    <row r="82" spans="2:8" ht="6" hidden="1" customHeight="1"/>
    <row r="83" spans="2:8" ht="6" hidden="1" customHeight="1"/>
    <row r="84" spans="2:8" hidden="1"/>
    <row r="85" spans="2:8" ht="6" hidden="1" customHeight="1"/>
    <row r="86" spans="2:8" ht="6" hidden="1" customHeight="1"/>
    <row r="87" spans="2:8" hidden="1"/>
    <row r="88" spans="2:8" ht="6" hidden="1" customHeight="1"/>
    <row r="89" spans="2:8" ht="6" hidden="1" customHeight="1"/>
    <row r="90" spans="2:8" hidden="1"/>
    <row r="91" spans="2:8" ht="6" hidden="1" customHeight="1"/>
    <row r="92" spans="2:8" s="192" customFormat="1" ht="18.75" hidden="1" customHeight="1">
      <c r="B92" s="201"/>
      <c r="H92" s="201"/>
    </row>
    <row r="93" spans="2:8" hidden="1"/>
    <row r="94" spans="2:8" hidden="1"/>
    <row r="95" spans="2:8" hidden="1"/>
    <row r="96" spans="2:8" hidden="1"/>
    <row r="97" spans="2:8" hidden="1"/>
    <row r="98" spans="2:8" s="192" customFormat="1" ht="16.5" hidden="1" customHeight="1">
      <c r="B98" s="201"/>
      <c r="H98" s="201"/>
    </row>
    <row r="99" spans="2:8" ht="6" hidden="1" customHeight="1"/>
    <row r="100" spans="2:8" hidden="1"/>
    <row r="101" spans="2:8" ht="6" hidden="1" customHeight="1"/>
    <row r="102" spans="2:8" ht="6" hidden="1" customHeight="1"/>
    <row r="103" spans="2:8" hidden="1"/>
    <row r="104" spans="2:8" ht="6" hidden="1" customHeight="1"/>
    <row r="105" spans="2:8" ht="6" hidden="1" customHeight="1"/>
    <row r="106" spans="2:8" hidden="1"/>
    <row r="107" spans="2:8" ht="5.25" hidden="1" customHeight="1"/>
    <row r="108" spans="2:8" ht="5.25" hidden="1" customHeight="1"/>
    <row r="109" spans="2:8" hidden="1"/>
    <row r="110" spans="2:8" ht="6" hidden="1" customHeight="1"/>
    <row r="111" spans="2:8" ht="6" hidden="1" customHeight="1"/>
    <row r="112" spans="2:8" hidden="1"/>
    <row r="113" spans="2:8" ht="6" hidden="1" customHeight="1"/>
    <row r="114" spans="2:8" ht="6" hidden="1" customHeight="1"/>
    <row r="115" spans="2:8" hidden="1"/>
    <row r="116" spans="2:8" ht="6" hidden="1" customHeight="1"/>
    <row r="117" spans="2:8" ht="6" hidden="1" customHeight="1"/>
    <row r="118" spans="2:8" hidden="1"/>
    <row r="119" spans="2:8" ht="6" hidden="1" customHeight="1"/>
    <row r="120" spans="2:8" s="192" customFormat="1" ht="18.75" hidden="1" customHeight="1">
      <c r="B120" s="201"/>
      <c r="H120" s="201"/>
    </row>
    <row r="121" spans="2:8" hidden="1"/>
    <row r="122" spans="2:8" hidden="1"/>
    <row r="123" spans="2:8" hidden="1"/>
    <row r="124" spans="2:8" hidden="1"/>
    <row r="125" spans="2:8" hidden="1"/>
    <row r="126" spans="2:8" s="192" customFormat="1" ht="16.5" hidden="1" customHeight="1">
      <c r="B126" s="201"/>
      <c r="H126" s="201"/>
    </row>
    <row r="127" spans="2:8" ht="6" hidden="1" customHeight="1"/>
    <row r="128" spans="2:8" hidden="1"/>
    <row r="129" ht="6" hidden="1" customHeight="1"/>
    <row r="130" ht="6" hidden="1" customHeight="1"/>
    <row r="131" hidden="1"/>
    <row r="132" ht="6" hidden="1" customHeight="1"/>
    <row r="133" ht="6" hidden="1" customHeight="1"/>
    <row r="134" hidden="1"/>
    <row r="135" ht="5.25" hidden="1" customHeight="1"/>
    <row r="136" ht="5.25" hidden="1" customHeight="1"/>
    <row r="137" hidden="1"/>
    <row r="138" ht="6" hidden="1" customHeight="1"/>
    <row r="139" ht="6" hidden="1" customHeight="1"/>
    <row r="140" hidden="1"/>
    <row r="141" ht="6" hidden="1" customHeight="1"/>
    <row r="142" ht="6" hidden="1" customHeight="1"/>
    <row r="143" hidden="1"/>
    <row r="144" ht="6" hidden="1" customHeight="1"/>
    <row r="145" spans="2:8" ht="6" hidden="1" customHeight="1"/>
    <row r="146" spans="2:8" hidden="1"/>
    <row r="147" spans="2:8" ht="6" hidden="1" customHeight="1"/>
    <row r="148" spans="2:8" s="192" customFormat="1" ht="18.75" hidden="1" customHeight="1">
      <c r="B148" s="201"/>
      <c r="H148" s="201"/>
    </row>
    <row r="149" spans="2:8" hidden="1"/>
    <row r="150" spans="2:8" hidden="1"/>
    <row r="151" spans="2:8" hidden="1"/>
    <row r="152" spans="2:8" hidden="1"/>
    <row r="153" spans="2:8" hidden="1"/>
    <row r="154" spans="2:8" hidden="1"/>
    <row r="155" spans="2:8" hidden="1"/>
    <row r="156" spans="2:8" hidden="1"/>
    <row r="157" spans="2:8" hidden="1"/>
    <row r="158" spans="2:8" hidden="1"/>
    <row r="159" spans="2:8" hidden="1"/>
    <row r="160" spans="2:8" hidden="1"/>
    <row r="161" hidden="1"/>
    <row r="162" hidden="1"/>
    <row r="163" hidden="1"/>
    <row r="164" hidden="1"/>
  </sheetData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Header>&amp;L&amp;"Arial,Standard"&amp;8MS Immobilien&amp;"Arial,Standard"&amp;8
Prozess: Beschaffung durchführen&amp;"Arial,Standard"&amp;8
Formular&amp;R&amp;"Arial,Standard"&amp;8
Gültig ab 20.03.2018&amp;"Arial,Standard"&amp;8
Review 19.03.2020</oddHeader>
    <oddFooter>&amp;L&amp;"Arial,Standard"&amp;8DMS-ID 29799466 / Version 1 / Status: Freigegeben / Vertraulichkeit: Intern / Autor: Mucciarelli Alexandra (IM-RCB-BE-BCO)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1b25923-f956-4c4b-b40c-5344a669a4e7">
      <UserInfo>
        <DisplayName/>
        <AccountId xsi:nil="true"/>
        <AccountType/>
      </UserInfo>
    </SharedWithUsers>
    <_dlc_DocId xmlns="c1b25923-f956-4c4b-b40c-5344a669a4e7">V8XLW17WKMXS-479628739-115850</_dlc_DocId>
    <_dlc_DocIdUrl xmlns="c1b25923-f956-4c4b-b40c-5344a669a4e7">
      <Url>https://sbb.sharepoint.com/sites/540069981-erlenbach/_layouts/15/DocIdRedir.aspx?ID=V8XLW17WKMXS-479628739-115850</Url>
      <Description>V8XLW17WKMXS-479628739-115850</Description>
    </_dlc_DocIdUrl>
    <_dlc_DocIdPersistId xmlns="c1b25923-f956-4c4b-b40c-5344a669a4e7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994A2DF225B74FB1F20B83B76EBB0E" ma:contentTypeVersion="10" ma:contentTypeDescription="Ein neues Dokument erstellen." ma:contentTypeScope="" ma:versionID="9e118c3cda545c6af56a9e3f4c3ad3b7">
  <xsd:schema xmlns:xsd="http://www.w3.org/2001/XMLSchema" xmlns:xs="http://www.w3.org/2001/XMLSchema" xmlns:p="http://schemas.microsoft.com/office/2006/metadata/properties" xmlns:ns2="c1b25923-f956-4c4b-b40c-5344a669a4e7" xmlns:ns3="ad15c17a-bba1-466e-ac9c-2134ddf88554" targetNamespace="http://schemas.microsoft.com/office/2006/metadata/properties" ma:root="true" ma:fieldsID="708142d3ea9f7fbef8f767a66a700ced" ns2:_="" ns3:_="">
    <xsd:import namespace="c1b25923-f956-4c4b-b40c-5344a669a4e7"/>
    <xsd:import namespace="ad15c17a-bba1-466e-ac9c-2134ddf885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25923-f956-4c4b-b40c-5344a669a4e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15c17a-bba1-466e-ac9c-2134ddf885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DCE4A74-8D72-4A18-98BE-2E3D699208D0}">
  <ds:schemaRefs>
    <ds:schemaRef ds:uri="http://schemas.microsoft.com/office/2006/metadata/properties"/>
    <ds:schemaRef ds:uri="http://schemas.microsoft.com/office/infopath/2007/PartnerControls"/>
    <ds:schemaRef ds:uri="c1b25923-f956-4c4b-b40c-5344a669a4e7"/>
  </ds:schemaRefs>
</ds:datastoreItem>
</file>

<file path=customXml/itemProps2.xml><?xml version="1.0" encoding="utf-8"?>
<ds:datastoreItem xmlns:ds="http://schemas.openxmlformats.org/officeDocument/2006/customXml" ds:itemID="{A7E6D76B-9019-4FBD-A8C3-916397AF0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b25923-f956-4c4b-b40c-5344a669a4e7"/>
    <ds:schemaRef ds:uri="ad15c17a-bba1-466e-ac9c-2134ddf88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75FBE3-428F-4537-A886-406EE1B87B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AF0B710-58A9-455F-963A-E26ADCDC73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Beilage 2.1</vt:lpstr>
      <vt:lpstr>Beilage 2.2</vt:lpstr>
      <vt:lpstr>Beilage 2.3</vt:lpstr>
      <vt:lpstr>Beilage 2.4</vt:lpstr>
    </vt:vector>
  </TitlesOfParts>
  <Manager/>
  <Company>SBB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B02 Offertformular GP Honorare TU-Modell</dc:title>
  <dc:subject/>
  <dc:creator>Mucciarelli Alexandra (IM-RCB-BE-BCO)</dc:creator>
  <cp:keywords/>
  <dc:description/>
  <cp:lastModifiedBy>Zina</cp:lastModifiedBy>
  <cp:revision/>
  <dcterms:created xsi:type="dcterms:W3CDTF">2015-08-06T10:39:26Z</dcterms:created>
  <dcterms:modified xsi:type="dcterms:W3CDTF">2020-04-14T07:36:26Z</dcterms:modified>
  <cp:category>Formular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P_UNr">
    <vt:lpwstr>u216455</vt:lpwstr>
  </property>
  <property fmtid="{D5CDD505-2E9C-101B-9397-08002B2CF9AE}" pid="3" name="CP_Prozess">
    <vt:lpwstr>Beschaffung durchführen</vt:lpwstr>
  </property>
  <property fmtid="{D5CDD505-2E9C-101B-9397-08002B2CF9AE}" pid="4" name="CP_Datum_gueltig">
    <vt:lpwstr>20.03.2018</vt:lpwstr>
  </property>
  <property fmtid="{D5CDD505-2E9C-101B-9397-08002B2CF9AE}" pid="5" name="CP_Datum_Review">
    <vt:lpwstr>19.03.2020</vt:lpwstr>
  </property>
  <property fmtid="{D5CDD505-2E9C-101B-9397-08002B2CF9AE}" pid="6" name="CP_Dok_Status">
    <vt:lpwstr>Freigegeben</vt:lpwstr>
  </property>
  <property fmtid="{D5CDD505-2E9C-101B-9397-08002B2CF9AE}" pid="7" name="CP_Version">
    <vt:lpwstr>1</vt:lpwstr>
  </property>
  <property fmtid="{D5CDD505-2E9C-101B-9397-08002B2CF9AE}" pid="8" name="CP_Dok_Vertraulichkeit">
    <vt:lpwstr>Intern</vt:lpwstr>
  </property>
  <property fmtid="{D5CDD505-2E9C-101B-9397-08002B2CF9AE}" pid="9" name="CP_DMS_ID">
    <vt:lpwstr>29799466</vt:lpwstr>
  </property>
  <property fmtid="{D5CDD505-2E9C-101B-9397-08002B2CF9AE}" pid="10" name="CP_Dok_Typ">
    <vt:lpwstr>Prozess</vt:lpwstr>
  </property>
  <property fmtid="{D5CDD505-2E9C-101B-9397-08002B2CF9AE}" pid="11" name="CP_Fachthema">
    <vt:bool>false</vt:bool>
  </property>
  <property fmtid="{D5CDD505-2E9C-101B-9397-08002B2CF9AE}" pid="12" name="CP_Sicherheitsrelevant">
    <vt:bool>false</vt:bool>
  </property>
  <property fmtid="{D5CDD505-2E9C-101B-9397-08002B2CF9AE}" pid="13" name="ContentTypeId">
    <vt:lpwstr>0x01010082994A2DF225B74FB1F20B83B76EBB0E</vt:lpwstr>
  </property>
  <property fmtid="{D5CDD505-2E9C-101B-9397-08002B2CF9AE}" pid="14" name="Order">
    <vt:r8>11585100</vt:r8>
  </property>
  <property fmtid="{D5CDD505-2E9C-101B-9397-08002B2CF9AE}" pid="15" name="xd_Signature">
    <vt:bool>false</vt:bool>
  </property>
  <property fmtid="{D5CDD505-2E9C-101B-9397-08002B2CF9AE}" pid="16" name="xd_ProgID">
    <vt:lpwstr/>
  </property>
  <property fmtid="{D5CDD505-2E9C-101B-9397-08002B2CF9AE}" pid="17" name="ComplianceAssetId">
    <vt:lpwstr/>
  </property>
  <property fmtid="{D5CDD505-2E9C-101B-9397-08002B2CF9AE}" pid="18" name="TemplateUrl">
    <vt:lpwstr/>
  </property>
  <property fmtid="{D5CDD505-2E9C-101B-9397-08002B2CF9AE}" pid="19" name="_dlc_DocIdItemGuid">
    <vt:lpwstr>5d4ae652-38f8-48f2-b460-0830d4854745</vt:lpwstr>
  </property>
</Properties>
</file>